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25" windowWidth="13020" windowHeight="8100" activeTab="1"/>
  </bookViews>
  <sheets>
    <sheet name="702種762冊 (扣除3筆無法供貨，實際為699種759冊)" sheetId="2" r:id="rId1"/>
    <sheet name="699種759冊" sheetId="1" r:id="rId2"/>
  </sheets>
  <definedNames>
    <definedName name="_xlnm._FilterDatabase" localSheetId="1" hidden="1">'699種759冊'!$O$1:$O$707</definedName>
    <definedName name="_xlnm._FilterDatabase" localSheetId="0" hidden="1">'702種762冊 (扣除3筆無法供貨，實際為699種759冊)'!$A$1:$N$705</definedName>
  </definedNames>
  <calcPr calcId="101716"/>
</workbook>
</file>

<file path=xl/calcChain.xml><?xml version="1.0" encoding="utf-8"?>
<calcChain xmlns="http://schemas.openxmlformats.org/spreadsheetml/2006/main">
  <c r="N620" i="1"/>
  <c r="I703"/>
  <c r="N705" i="2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39"/>
  <c r="N638"/>
  <c r="N637"/>
  <c r="N636"/>
  <c r="N635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<sst xmlns="http://schemas.openxmlformats.org/spreadsheetml/2006/main" count="14661" uniqueCount="5163">
  <si>
    <t>Leontis, Artemis</t>
  </si>
  <si>
    <t>Culture and Customs of Honduras</t>
  </si>
  <si>
    <t>Gold, Janet N.</t>
  </si>
  <si>
    <t>Culture and Customs of Hungary</t>
  </si>
  <si>
    <t>Buranbaeva, Oksana</t>
  </si>
  <si>
    <t>Culture and Customs of Libya</t>
  </si>
  <si>
    <t>Falola, Toyin</t>
  </si>
  <si>
    <t>Culture and Customs of Mali</t>
  </si>
  <si>
    <t>Schulz, Dorothea E.</t>
  </si>
  <si>
    <t>Culture and Customs of Namibia</t>
  </si>
  <si>
    <t>Ejikeme, Anene</t>
  </si>
  <si>
    <t>Culture and Customs of Norway</t>
  </si>
  <si>
    <t>O'Leary, Margaret Hayford</t>
  </si>
  <si>
    <t>Culture and Customs of Singapore and Malaysia</t>
  </si>
  <si>
    <t>Koh, Jaime</t>
  </si>
  <si>
    <t>Culture and Customs of Sweden</t>
  </si>
  <si>
    <t>Nordstrom, Byron J.</t>
  </si>
  <si>
    <t>Culture and Customs of Tanzania</t>
  </si>
  <si>
    <t>Otiso, Kefa M.</t>
  </si>
  <si>
    <t>Culture and Customs of the Arab Gulf States</t>
  </si>
  <si>
    <t>Torstrick, Rebecca L.</t>
  </si>
  <si>
    <t>Culture and Customs of the Hmong</t>
  </si>
  <si>
    <t>Lee, Gary Yia</t>
  </si>
  <si>
    <t>Religion and Mythology: Religion (General)</t>
  </si>
  <si>
    <t>Death Gods: An Encyclopedia of the Rulers, Evil Spirits, and Geographies of the Dead</t>
  </si>
  <si>
    <t>Abel, Ernest L.</t>
  </si>
  <si>
    <t>Encyclopedia of Stock Car Racing</t>
  </si>
  <si>
    <t>Freedman, Lew</t>
  </si>
  <si>
    <t>Encyclopedia of Video Games: The Culture, Technology, and Art of Gaming</t>
  </si>
  <si>
    <t>Wolf, Mark J. P.</t>
  </si>
  <si>
    <t>Science, Technology, and Environment: Environment</t>
  </si>
  <si>
    <t>Environmental Movements around the World: Shades of Green in Politics and Culture</t>
  </si>
  <si>
    <t>Doyle, Timothy</t>
  </si>
  <si>
    <t>Ethnic Groups of the Americas: An Encyclopedia</t>
  </si>
  <si>
    <t>Library Programs and Services: Children and YA Collections</t>
  </si>
  <si>
    <t>Family Matters: Adoption and Foster Care in Children's Literature</t>
  </si>
  <si>
    <t>Meese, Ruth Lyn</t>
  </si>
  <si>
    <t>Food and Drink in American History: A Full Course Encyclopedia</t>
  </si>
  <si>
    <t>Smith, Andrew F.</t>
  </si>
  <si>
    <t>Library Programs and Services: Readers' Advisory and Leisure Reading</t>
  </si>
  <si>
    <t>Food Lit: A Reader's Guide to Epicurean Nonfiction</t>
  </si>
  <si>
    <t>Stoeger, Melissa Brackney</t>
  </si>
  <si>
    <t>Library Programs and Services: Reading and Literacy Promotion</t>
  </si>
  <si>
    <t>Gateway to Reading: 250+ Author Games and Booktalks to Motivate Middle Readers</t>
  </si>
  <si>
    <t>Polette, Nancy J.</t>
  </si>
  <si>
    <t>Geopolitics: A Guide to the Issues</t>
  </si>
  <si>
    <t>Chapman, Bert</t>
  </si>
  <si>
    <t>Popular Culture: Icons and Celebrities</t>
  </si>
  <si>
    <t>George Clooney: An Actor Looking for a Role</t>
  </si>
  <si>
    <t>Browning, Mark</t>
  </si>
  <si>
    <t>Getting Beyond Interesting: Teaching Students the Vocabulary of Appeal to Discuss Their Reading</t>
  </si>
  <si>
    <t>Nesi, Olga M.</t>
  </si>
  <si>
    <t>Getting Your Share of the Pie: The Complete Guide to Finding Grants</t>
  </si>
  <si>
    <t>Mann, Valerie J.</t>
  </si>
  <si>
    <t>Gold: A Cultural Encyclopedia</t>
  </si>
  <si>
    <t>Venable, Shannon L.</t>
  </si>
  <si>
    <t>Hackers and Hacking: A Reference Handbook</t>
  </si>
  <si>
    <t>Holt, Thomas J.</t>
  </si>
  <si>
    <t>Librarianship: Acquisitions and Collection Development</t>
  </si>
  <si>
    <t>Handbook for Asian Studies Specialists: A Guide to Research Materials and Collection Building Tools</t>
  </si>
  <si>
    <t>Asato, Noriko</t>
  </si>
  <si>
    <t>Popular Culture: Popular Culture (General)</t>
  </si>
  <si>
    <t>Icons of the American Comic Book: From Captain America to Wonder Woman</t>
  </si>
  <si>
    <t>Duncan, Randy</t>
  </si>
  <si>
    <t>Security Studies: U.S. Defense Policy and Programs</t>
  </si>
  <si>
    <t>Intelligence Collection: How to Plan and Execute Intelligence Collection in Complex Environments</t>
  </si>
  <si>
    <t>Hall, Wayne Michael</t>
  </si>
  <si>
    <t>Librarianship: Libraries and Librarianship</t>
  </si>
  <si>
    <t>Introduction to the Library and Information Professions: Second Edition</t>
  </si>
  <si>
    <t>Greer, Roger C.</t>
  </si>
  <si>
    <t>Iran, Israel, and the United States: Regime Security vs. Political Legitimacy</t>
  </si>
  <si>
    <t>Roshandel, Jalil</t>
  </si>
  <si>
    <t>Security Studies: Security Studies (General)</t>
  </si>
  <si>
    <t>Islamic Fundamentalism: An Introduction, Third Edition</t>
  </si>
  <si>
    <t>Davidson, Lawrence</t>
  </si>
  <si>
    <t>Jesus Rocks the World: The Definitive History of Contemporary Christian Music</t>
  </si>
  <si>
    <t>Gersztyn, Bob</t>
  </si>
  <si>
    <t>Race and Ethnicity: Latino/Hispanic Studies</t>
  </si>
  <si>
    <t>Latina's Guide to Success in the Workplace, The</t>
  </si>
  <si>
    <t>Guilbault, Rose Castillo</t>
  </si>
  <si>
    <t>Manufacturing Green Prosperity: The Power to Rebuild the American Middle Class</t>
  </si>
  <si>
    <t>Rynn, Jon</t>
  </si>
  <si>
    <t>Marine and Coastal Law: Cases and Materials, Second Edition</t>
  </si>
  <si>
    <t>Nixon, Dennis W.</t>
  </si>
  <si>
    <t>Marriage Customs of the World: An Encyclopedia of Dating Customs and Wedding Traditions, Expanded Second Edition</t>
  </si>
  <si>
    <t>Monger, George P.</t>
  </si>
  <si>
    <t>Business: Strategy</t>
  </si>
  <si>
    <t>Mastering Strategy: Workshops for Business Success</t>
  </si>
  <si>
    <t>Braun, Michael R.</t>
  </si>
  <si>
    <t>Library Programs and Services: Readers Theatre Resources</t>
  </si>
  <si>
    <t>Multi-Grade Readers Theatre: Stories about Short Story and Book Authors</t>
  </si>
  <si>
    <t>Pfeffinger, Charla R.</t>
  </si>
  <si>
    <t>Geography and World Cultures: Geopolitics</t>
  </si>
  <si>
    <t>Nation Shapes: The Story behind the World's Borders</t>
  </si>
  <si>
    <t>Shelley, Fred M.</t>
  </si>
  <si>
    <t>Security Studies: Conflict/War</t>
  </si>
  <si>
    <t>Pacific War and Its Political Legacies, The</t>
  </si>
  <si>
    <t>Roy, Denny</t>
  </si>
  <si>
    <t>Security Studies: Terrorism</t>
  </si>
  <si>
    <t>Palestine Liberation Organization, The: Terrorism and Prospects for Peace in the Holy Land</t>
  </si>
  <si>
    <t>Baracskay, Daniel</t>
  </si>
  <si>
    <t>Business: Business (General)</t>
  </si>
  <si>
    <t>Patent Law Essentials: A Concise Guide, Fourth Edition</t>
  </si>
  <si>
    <t>Durham, Alan L.</t>
  </si>
  <si>
    <t>Politics and Government in China</t>
  </si>
  <si>
    <t>Liu, Guoli</t>
  </si>
  <si>
    <t>Popular Controversies in World History: Investigating History's Intriguing Questions</t>
  </si>
  <si>
    <t>Danver, Steven L.</t>
  </si>
  <si>
    <t>Business: Leadership</t>
  </si>
  <si>
    <t>Putting Your Values to Work: Becoming the Leader Others Want to Follow</t>
  </si>
  <si>
    <t>Fairholm, Matthew R.</t>
  </si>
  <si>
    <t>Read On...Sports: Reading Lists for Every Taste</t>
  </si>
  <si>
    <t>Clark, Craig A.</t>
  </si>
  <si>
    <t>Readers Theatre for Global Explorers</t>
  </si>
  <si>
    <t>Bennett, Doraine</t>
  </si>
  <si>
    <t>Realist Tradition in International Relations, The: The Foundations of Western Order</t>
  </si>
  <si>
    <t>Zellen, Barry Scott</t>
  </si>
  <si>
    <t>Saudi Arabia and the Gulf Arab States Today: An Encyclopedia of Life in the Arab States</t>
  </si>
  <si>
    <t>Printed films: Materials science and applications in sensors, electronics and photonics</t>
  </si>
  <si>
    <t>Prudenziati, M.</t>
  </si>
  <si>
    <t>Semiconductor gas sensors</t>
  </si>
  <si>
    <t>Jaaniso, R</t>
  </si>
  <si>
    <t>Library and Information Studies Library leadership and general management</t>
  </si>
  <si>
    <t>The Librarian's Guide to Academic Research in the Cloud</t>
  </si>
  <si>
    <t>Ovadia, Steven</t>
  </si>
  <si>
    <t>Advanced membrane science and technology for sustainable energy and environmental applications</t>
  </si>
  <si>
    <t>Basile, A</t>
  </si>
  <si>
    <t>Leadership in Academic and Public Libraries: A time of change</t>
  </si>
  <si>
    <t>American History: 1930-1945 - New Deal and WWII</t>
  </si>
  <si>
    <t>Waking to Danger: Americans and Nazi Germany, 1933-1941</t>
  </si>
  <si>
    <t>Rosenbaum, Robert A.</t>
  </si>
  <si>
    <t>We Are What We Sell: How Advertising Shapes American Life. . . and Always Has</t>
  </si>
  <si>
    <t>Coombs, Danielle Sarver</t>
  </si>
  <si>
    <t>Politics, Law, and Government: Comparative Politics</t>
  </si>
  <si>
    <t>When Political Parties Die: A Cross-National Analysis of Disalignment and Realignment</t>
  </si>
  <si>
    <t>Mack, Charles S.</t>
  </si>
  <si>
    <t>Current Events and Issues: International Issues</t>
  </si>
  <si>
    <t>World Energy Crisis: A Reference Handbook</t>
  </si>
  <si>
    <t>Newton, David E.</t>
  </si>
  <si>
    <t>Crash Course in Dealing with Difficult Library Customers</t>
  </si>
  <si>
    <t>Mosley, Shelley E.</t>
  </si>
  <si>
    <t>Heaven, Hell, and the Afterlife: Eternity in Judaism, Christianity, and Islam</t>
  </si>
  <si>
    <t>Ellens, J. Harold</t>
  </si>
  <si>
    <t>History of American Cooking</t>
  </si>
  <si>
    <t>Smith, Merril D.</t>
  </si>
  <si>
    <t>A Guided Inquiry Approach to High School Research</t>
  </si>
  <si>
    <t>Schmidt, Randell K.</t>
  </si>
  <si>
    <t>A Nation with the Soul of a Church: How Christian Proclamation Has Shaped American History</t>
  </si>
  <si>
    <t>Edwards, O.C. Jr.</t>
  </si>
  <si>
    <t>9780415498722</t>
  </si>
  <si>
    <t>9781844077281</t>
  </si>
  <si>
    <t>9780415965194</t>
  </si>
  <si>
    <t>9780415775939</t>
  </si>
  <si>
    <t>9780415584296</t>
  </si>
  <si>
    <t>9780415578042</t>
  </si>
  <si>
    <t>9780415876759</t>
  </si>
  <si>
    <t>9780415882927</t>
  </si>
  <si>
    <t>9781848728080</t>
  </si>
  <si>
    <t>9780415432948</t>
  </si>
  <si>
    <t>9780415988698</t>
  </si>
  <si>
    <t>9781844078707</t>
  </si>
  <si>
    <t>Raj, Pethuru</t>
  </si>
  <si>
    <t>Information Science Publishing</t>
  </si>
  <si>
    <t>Business and Management</t>
  </si>
  <si>
    <t>Management Science, Logistics, and Operations Research</t>
  </si>
  <si>
    <t>Wang, John</t>
  </si>
  <si>
    <t>Business Science Reference</t>
  </si>
  <si>
    <t>Materials Science, Industrial Chemistry</t>
  </si>
  <si>
    <t>Nanocomposites: Materials, Manufacturing and Engineering</t>
  </si>
  <si>
    <t>Davim, J Paulo</t>
  </si>
  <si>
    <t>De Gruyter</t>
  </si>
  <si>
    <t>Chemistry</t>
  </si>
  <si>
    <t>Building for a Changing Climate: The Challenge for Construction, Planning and Energy</t>
  </si>
  <si>
    <t>Smith, Peter F.</t>
  </si>
  <si>
    <t>Urban Sociology - Urban Studies</t>
  </si>
  <si>
    <t>Can Neighbourhoods Save the City?: Community Development and Social Innovation</t>
  </si>
  <si>
    <t>Challenges of Globalization: Immigration, Social Welfare, Global Governance</t>
  </si>
  <si>
    <t>Changes in Japanese Employment Practices: Beyond the Japanese Model</t>
  </si>
  <si>
    <t>Keizer, Arjan</t>
  </si>
  <si>
    <t>Tourism Behaviour</t>
  </si>
  <si>
    <t>Children's and Families' Holiday Experience</t>
  </si>
  <si>
    <t>Carr, Neil</t>
  </si>
  <si>
    <t>China, Xinjiang and Central Asia: History, Transition and Crossborder Interaction into the 21st Century</t>
  </si>
  <si>
    <t>Choosing and Using Fiction and Non-Fiction 3-11: A Comprehensive Guide for Teachers and Student Teachers A Comprehensive Guide for Teachers and Student Teachers</t>
  </si>
  <si>
    <t>Mallett, Margaret</t>
  </si>
  <si>
    <t>American &amp; Canadian Literature</t>
  </si>
  <si>
    <t>Cities, Borders and Spaces in Intercultural American Literature and Film</t>
  </si>
  <si>
    <t>Manzanas, Ana; Benito Sanchez,</t>
  </si>
  <si>
    <t>Cultural Studies</t>
  </si>
  <si>
    <t>Cities, Citizens, and Technologies: Urban Life and Postmodernity</t>
  </si>
  <si>
    <t>Geyh, Paula</t>
  </si>
  <si>
    <t>Primary/Elementary Education</t>
  </si>
  <si>
    <t>Classroom DIY: A Practical Step-by-Step Guide to Setting up a Creative Learning Environment</t>
  </si>
  <si>
    <t>Leimanis-Wyatt, Maija</t>
  </si>
  <si>
    <t>Climate Change and Small Island States: Power, Knowledge and the South Pacific</t>
  </si>
  <si>
    <t>Campbell, John; Barnett, Jon</t>
  </si>
  <si>
    <t>Climate Change as a Security Risk</t>
  </si>
  <si>
    <t>Schellnhuber, Hans Joachim</t>
  </si>
  <si>
    <t>Urban Studies</t>
  </si>
  <si>
    <t>Common Ground?: Readings and Reflections on Public Space</t>
  </si>
  <si>
    <t>Orum, Anthony M.; Neal, Zachar</t>
  </si>
  <si>
    <t>Mass Communication</t>
  </si>
  <si>
    <t>Communicating Science: New Agendas in Communication</t>
  </si>
  <si>
    <t>Economic Psychology</t>
  </si>
  <si>
    <t>Computable, Constructive &amp; Behavioural Economic Dynamics: Essays in Honour of Kumaraswamy (Vela) Velupillai</t>
  </si>
  <si>
    <t>Iranian Studies</t>
  </si>
  <si>
    <t>Continuity in Iranian Identity: Resilience of a Cultural Heritage</t>
  </si>
  <si>
    <t>Davaran, Fereshteh</t>
  </si>
  <si>
    <t>Child &amp; Adolescent Psychotherapy</t>
  </si>
  <si>
    <t>Core Principles of Assessment and Therapeutic Communication with Children, Parents and Families: Towards the Promotion of Child and Family Wellbeing</t>
  </si>
  <si>
    <t>Schmidt Neven, Ruth</t>
  </si>
  <si>
    <t>Chinese Business</t>
  </si>
  <si>
    <t>Corporate Governance and Resource Security in China: The Transformation of China's Global Resources Companies</t>
  </si>
  <si>
    <t>Jia, Xinting; Tomasic, Roman</t>
  </si>
  <si>
    <t>Corporate Impact: Measuring and Managing Your Social Footprint</t>
  </si>
  <si>
    <t>Henriques, Adrian</t>
  </si>
  <si>
    <t>Corpus Linguistics</t>
  </si>
  <si>
    <t>Corpus Approaches to Evaluation: Phraseology and Evaluative Language</t>
  </si>
  <si>
    <t>Hunston, Susan</t>
  </si>
  <si>
    <t>Corpus-Based Contrastive Studies of English and Chinese</t>
  </si>
  <si>
    <t>McEnery, Tony ; Xiao, Richard</t>
  </si>
  <si>
    <t>Counseling Psychology</t>
  </si>
  <si>
    <t>Counselor Supervision: 4th Edition</t>
  </si>
  <si>
    <t>New Media</t>
  </si>
  <si>
    <t>Creating Second Lives: Community, Identity and Spatiality as Constructions of the Virtual</t>
  </si>
  <si>
    <t>Language, Psychology of</t>
  </si>
  <si>
    <t>Crosslinguistic Approaches to the Psychology of Language: Research in the Tradition of Dan Isaac Slobin</t>
  </si>
  <si>
    <t>Environmental Communication</t>
  </si>
  <si>
    <t>Debating Climate Change: Pathways through Argument to Agreement</t>
  </si>
  <si>
    <t>Malone, Elizabeth L</t>
  </si>
  <si>
    <t>Industrial Economics</t>
  </si>
  <si>
    <t>Design Economies and the Changing World Economy: Innovation, Production and Competitiveness</t>
  </si>
  <si>
    <t>Bryson, John; Rusten, Grete</t>
  </si>
  <si>
    <t>Design</t>
  </si>
  <si>
    <t>Design Research: Synergies from Interdisciplinary Perspectives</t>
  </si>
  <si>
    <t>Designing for Re-Use: The Life of Consumer Packaging</t>
  </si>
  <si>
    <t>Fisher, Tom; Shipton, Janet</t>
  </si>
  <si>
    <t>Disability and New Media</t>
  </si>
  <si>
    <t>Ellis, Katie; Kent, Mike</t>
  </si>
  <si>
    <t>Forestry</t>
  </si>
  <si>
    <t>Ecosystem Goods and Services from Plantation Forests</t>
  </si>
  <si>
    <t>Education Politics</t>
  </si>
  <si>
    <t>Education and Climate Change: Living and Learning in Interesting Times</t>
  </si>
  <si>
    <t>Macroeconomics</t>
  </si>
  <si>
    <t>Environment and Employment: A Reconciliation</t>
  </si>
  <si>
    <t>Employment Relations</t>
  </si>
  <si>
    <t>Ethical Socialism and the Trade Unions: Allan Flanders and British Industrial Relations Reform</t>
  </si>
  <si>
    <t>Kelly, John</t>
  </si>
  <si>
    <t>European Union Politics</t>
  </si>
  <si>
    <t>EU Foreign Policy and the Europeanization of Neutral States: Comparing Irish and Austrian Foreign Policy</t>
  </si>
  <si>
    <t>Alecu de Flers, Nicole</t>
  </si>
  <si>
    <t>Social Theory</t>
  </si>
  <si>
    <t>G.H. Mead: A Reader</t>
  </si>
  <si>
    <t>Mead, G. H.</t>
  </si>
  <si>
    <t>Asia Pacific Studies</t>
  </si>
  <si>
    <t>Gaming Cultures and Place in Asia-Pacific</t>
  </si>
  <si>
    <t>Education Policy</t>
  </si>
  <si>
    <t>Globalizing Education, Educating the Local: How Method Made us Mad</t>
  </si>
  <si>
    <t>Stronach, Ian</t>
  </si>
  <si>
    <t>Professional Issues &amp; Professional Development</t>
  </si>
  <si>
    <t>Highly Effective Therapy: Developing Essential Clinical Competencies in Counseling and Psychotherapy</t>
  </si>
  <si>
    <t>Sperry, Len</t>
  </si>
  <si>
    <t>City and Urban Planning</t>
  </si>
  <si>
    <t>Housing, Markets and Policy</t>
  </si>
  <si>
    <t>Sustainability Assessment</t>
  </si>
  <si>
    <t>How to Live a Low-Carbon Life: The Individual's Guide to Tackling Climate Change</t>
  </si>
  <si>
    <t>Goodall, Chris</t>
  </si>
  <si>
    <t>How to Teach Poetry Writing: Workshops for Ages 5-9: 2nd Edition</t>
  </si>
  <si>
    <t>How to Teach Writing Across the Curriculum: Ages 6-8: 2nd Edition</t>
  </si>
  <si>
    <t>Palmer, Sue</t>
  </si>
  <si>
    <t>Sport Psychology</t>
  </si>
  <si>
    <t>Human Potential: Exploring Techniques Used to Enhance Human Performance</t>
  </si>
  <si>
    <t>Vernon, David</t>
  </si>
  <si>
    <t>Contract Law &amp; Tort</t>
  </si>
  <si>
    <t>Human Rights and the Protection of Privacy in Tort Law: A Comparison between English and German Law</t>
  </si>
  <si>
    <t>Cremer, Hans-Joachim</t>
  </si>
  <si>
    <t>Routledge-Cavendish</t>
  </si>
  <si>
    <t>Children's Literature</t>
  </si>
  <si>
    <t>Innocence, Heterosexuality, and the Queerness of Children's Literature</t>
  </si>
  <si>
    <t>Pugh, Tison</t>
  </si>
  <si>
    <t>Intellectual Property Law</t>
  </si>
  <si>
    <t>Intellectual Property and the New Global Japanese Economy</t>
  </si>
  <si>
    <t>Taplin, Ruth</t>
  </si>
  <si>
    <t>Terrorism &amp; Political Violence</t>
  </si>
  <si>
    <t>International Aviation and Terrorism: Evolving Threats, Evolving Security</t>
  </si>
  <si>
    <t>Harrison, John</t>
  </si>
  <si>
    <t>International Economics</t>
  </si>
  <si>
    <t>International Economic Actors and Human Rights</t>
  </si>
  <si>
    <t>McBeth, Adam</t>
  </si>
  <si>
    <t>Finance</t>
  </si>
  <si>
    <t>Akseli, Orkun</t>
  </si>
  <si>
    <t>World/International History</t>
  </si>
  <si>
    <t>Jews and Judaism in World History</t>
  </si>
  <si>
    <t>Lupovitch, Howard N.</t>
  </si>
  <si>
    <t>Language &amp; Linguistics</t>
  </si>
  <si>
    <t>Just A Phrase I'm Going Through: My Life in Language</t>
  </si>
  <si>
    <t>Crystal, David</t>
  </si>
  <si>
    <t>Carter, James</t>
  </si>
  <si>
    <t>The Tragedy of a Generation: The Rise and Fall of Jewish Nationalism in Eastern Europe</t>
  </si>
  <si>
    <t>Karlip, Joshua M.</t>
  </si>
  <si>
    <t>Thinking for a Living: The Coming Age of Knowledge Work</t>
  </si>
  <si>
    <t>Megill, Kenneth A.</t>
  </si>
  <si>
    <t>Library and Information Science</t>
  </si>
  <si>
    <t>Big Data Management, Technologies, and Applications</t>
  </si>
  <si>
    <t>Hu, Wen-Chen</t>
  </si>
  <si>
    <t>Information Science Reference</t>
  </si>
  <si>
    <t>Arts &amp; Humanities &amp; Social Science</t>
  </si>
  <si>
    <t>Business: International Business</t>
  </si>
  <si>
    <t>New Asia, The: Business Strategies for the Economic Region That Is Shaking Up the World</t>
  </si>
  <si>
    <t>James, David</t>
  </si>
  <si>
    <t>Praeger</t>
  </si>
  <si>
    <t>Business: Finance/Investments/Banking</t>
  </si>
  <si>
    <t>Entrepreneur's Guide to Financial Statements, The</t>
  </si>
  <si>
    <t>Worrell, David</t>
  </si>
  <si>
    <t>World History: World History (General)</t>
  </si>
  <si>
    <t>Daily Life through Trade: Buying and Selling in World History</t>
  </si>
  <si>
    <t>Anderson, James M.</t>
  </si>
  <si>
    <t>Greenwood</t>
  </si>
  <si>
    <t>Politics, Law, and Government: Law</t>
  </si>
  <si>
    <t>English as an Academic Lingua Franca: An Investigation of Form and Communicative Effectiveness</t>
  </si>
  <si>
    <t>De Gruyter Mouton</t>
  </si>
  <si>
    <t>TK5105.59.N3434</t>
  </si>
  <si>
    <t>621.48'35</t>
  </si>
  <si>
    <t>TK9152.N785</t>
  </si>
  <si>
    <t>QA76.9.I52P33</t>
  </si>
  <si>
    <t>R858.P385</t>
  </si>
  <si>
    <t>371.33</t>
  </si>
  <si>
    <t>LB1028.3.P28</t>
  </si>
  <si>
    <t>QA76.9.I52U77</t>
  </si>
  <si>
    <t>QA76.585.G83</t>
  </si>
  <si>
    <t>794.801/9</t>
  </si>
  <si>
    <t>GV1469.34.P79 C66</t>
  </si>
  <si>
    <t>541'.28</t>
  </si>
  <si>
    <t>QD462.P88</t>
  </si>
  <si>
    <t>005.4'37</t>
  </si>
  <si>
    <t>QA76.59.R47</t>
  </si>
  <si>
    <t>TK5105.5828.R47</t>
  </si>
  <si>
    <t>TK7882.B56R47</t>
  </si>
  <si>
    <t>TA1634.R47</t>
  </si>
  <si>
    <t>363.11'96655</t>
  </si>
  <si>
    <t>TN871.R55</t>
  </si>
  <si>
    <t>658.4'038028546782</t>
  </si>
  <si>
    <t>HD30.2.S438</t>
  </si>
  <si>
    <t>004.6'54</t>
  </si>
  <si>
    <t>TK5105.5828.S455</t>
  </si>
  <si>
    <t>R858.A2</t>
  </si>
  <si>
    <t>338.9</t>
  </si>
  <si>
    <t>HC79.C3H3556</t>
  </si>
  <si>
    <t>HD62.7.H3723</t>
  </si>
  <si>
    <t>338.47796</t>
  </si>
  <si>
    <t>GV716.S758</t>
  </si>
  <si>
    <t>620'.44</t>
  </si>
  <si>
    <t>TA418.7.S87</t>
  </si>
  <si>
    <t>338.9'27</t>
  </si>
  <si>
    <t>HC79.E5G49</t>
  </si>
  <si>
    <t>338.9/270285 22</t>
  </si>
  <si>
    <t>HC59.72.E5 S883</t>
  </si>
  <si>
    <t>006.6'93</t>
  </si>
  <si>
    <t>TA1560.T43</t>
  </si>
  <si>
    <t>The Making of European Private Law: Why, How, What, Who</t>
  </si>
  <si>
    <t>Moccia, Luigi</t>
  </si>
  <si>
    <t>The Present Perfect in Non-Native Englishes: A Corpus-Based Study of Variation</t>
  </si>
  <si>
    <t>Davydova, Julia</t>
  </si>
  <si>
    <t>The Syntax of Nominalizations across Languages and Frameworks</t>
  </si>
  <si>
    <t>Alexiadou, Artemis</t>
  </si>
  <si>
    <t>The Tragedy of Religious Freedom</t>
  </si>
  <si>
    <t>DeGirolami, Marc O.</t>
  </si>
  <si>
    <t>The Union War</t>
  </si>
  <si>
    <t>Gallagher, Gary W.</t>
  </si>
  <si>
    <t>Clinical Medicine</t>
  </si>
  <si>
    <t>Transfusion Medicine and Patient Safety</t>
  </si>
  <si>
    <t>Understanding Heritage: Perspectives in Heritage Studies</t>
  </si>
  <si>
    <t>Albert, Marie-Theres</t>
  </si>
  <si>
    <t>Advances in Clinical Chemistry and Laboratory Medicine</t>
  </si>
  <si>
    <t>Mathematics and Life Sciences</t>
  </si>
  <si>
    <t>Antoniouk, Alexandra V</t>
  </si>
  <si>
    <t>No Citizen Left Behind</t>
  </si>
  <si>
    <t>Levinson, Meira</t>
  </si>
  <si>
    <t>Yellowstone's Wildlife in Transition</t>
  </si>
  <si>
    <t>Robert A Garrott; Glenn E Plum</t>
  </si>
  <si>
    <t>Medical Errors and Patient Safety: Strategies to reduce and disclose medical errors and improve patient safety</t>
  </si>
  <si>
    <t>Kalra, Jay</t>
  </si>
  <si>
    <t>The Fragile Wisdom: An Evolutionary View on Women's Biology and Health</t>
  </si>
  <si>
    <t>Jasienska, Grazyna</t>
  </si>
  <si>
    <t>Neurology, Med. Psychology, Psychosomatics, Psychiatry</t>
  </si>
  <si>
    <t>The Primate Mind: Built to Connect with Other Minds</t>
  </si>
  <si>
    <t>Aristotle's Psychology of Signification: A Commentary on De Interpretatione 16a 3-18</t>
  </si>
  <si>
    <t>Noriega-Olmos, Simon</t>
  </si>
  <si>
    <t>Biomimetics: A Molecular Perspective</t>
  </si>
  <si>
    <t>Jelinek, Raz</t>
  </si>
  <si>
    <t>Design by Use: The Everyday Metamorphosis of Things</t>
  </si>
  <si>
    <t>International Human Resource Management and International Labour Law: A Human Resource Management Accounting Approach</t>
  </si>
  <si>
    <t>Languages Across Boundaries: Studies in Memory of Anna Siewierska</t>
  </si>
  <si>
    <t>Haspelmath; Anna Siewierska, D</t>
  </si>
  <si>
    <t>Muslim Zion: Pakistan as a Political Idea</t>
  </si>
  <si>
    <t>Devji, Faisal</t>
  </si>
  <si>
    <t>Nietzsche's Aphoristic Challenge</t>
  </si>
  <si>
    <t>Westerdale, Joel</t>
  </si>
  <si>
    <t>Libraries, Information and Documentation</t>
  </si>
  <si>
    <t>Kecskes, Istvan</t>
    <phoneticPr fontId="2" type="noConversion"/>
  </si>
  <si>
    <t>Flexible Composite Materials in Architecture, Construction and Interiors</t>
    <phoneticPr fontId="2" type="noConversion"/>
  </si>
  <si>
    <t>De Gruyter Mouton</t>
    <phoneticPr fontId="2" type="noConversion"/>
  </si>
  <si>
    <t xml:space="preserve">Bello, Valeria </t>
  </si>
  <si>
    <t>Mortensen, Reid</t>
  </si>
  <si>
    <t>De Cremer , David</t>
  </si>
  <si>
    <t xml:space="preserve">Jones, Raya A. </t>
  </si>
  <si>
    <t xml:space="preserve">Kofman, Eleonore </t>
  </si>
  <si>
    <t xml:space="preserve">Rocha, Cristina </t>
  </si>
  <si>
    <t xml:space="preserve">Moulaert, Frank </t>
  </si>
  <si>
    <t xml:space="preserve">Sobel, Andrew </t>
  </si>
  <si>
    <t xml:space="preserve">Clarke, Michael </t>
  </si>
  <si>
    <t xml:space="preserve">Kahlor, LeeAnn </t>
  </si>
  <si>
    <t xml:space="preserve">Brashers, Dale E </t>
  </si>
  <si>
    <t xml:space="preserve">Richmond, Alison </t>
  </si>
  <si>
    <t xml:space="preserve">Ladany, Nicholas </t>
  </si>
  <si>
    <t xml:space="preserve">Bærenholdt, Jørgen Ole </t>
  </si>
  <si>
    <t xml:space="preserve">Lin, Sylvia Li-chun </t>
  </si>
  <si>
    <t xml:space="preserve">Kanninen, Markku </t>
  </si>
  <si>
    <t xml:space="preserve">Selby, David </t>
  </si>
  <si>
    <t>Lawn, Philip</t>
  </si>
  <si>
    <t xml:space="preserve">Hjorth, Larissa </t>
  </si>
  <si>
    <t>Sundén, Jenny</t>
  </si>
  <si>
    <t xml:space="preserve">Malpass, Peter </t>
  </si>
  <si>
    <t xml:space="preserve">Krivogorsky, Victoria </t>
  </si>
  <si>
    <t xml:space="preserve">Moskowitz, Marc </t>
  </si>
  <si>
    <t xml:space="preserve">Forgas, Joseph P. </t>
  </si>
  <si>
    <t>European Renewable Energy Council</t>
  </si>
  <si>
    <t>Hörnqvist, Magnus</t>
  </si>
  <si>
    <t xml:space="preserve">Guindon, Mary H. </t>
  </si>
  <si>
    <t xml:space="preserve">Weber, Olaf </t>
  </si>
  <si>
    <t xml:space="preserve">Balcetis, Emily </t>
  </si>
  <si>
    <t xml:space="preserve">Trampusch, Christine </t>
  </si>
  <si>
    <t xml:space="preserve">Schubert, Gunter </t>
  </si>
  <si>
    <t xml:space="preserve">Ndalianis, Angela </t>
  </si>
  <si>
    <t xml:space="preserve">Martin, Mary </t>
  </si>
  <si>
    <t xml:space="preserve">Rao, Mala </t>
  </si>
  <si>
    <t xml:space="preserve">Torres, Rebecca </t>
  </si>
  <si>
    <t xml:space="preserve">Chiu, Chi-yue </t>
  </si>
  <si>
    <t xml:space="preserve">Cooper, Malcolm </t>
  </si>
  <si>
    <t xml:space="preserve">Mazzanti, Massimiliano </t>
  </si>
  <si>
    <t xml:space="preserve">Milbrath, Constance </t>
  </si>
  <si>
    <t xml:space="preserve">Bebenroth, Ralf </t>
  </si>
  <si>
    <t xml:space="preserve">Zambelli, Stefano </t>
  </si>
  <si>
    <t xml:space="preserve">Ensslin, Astrid </t>
  </si>
  <si>
    <t xml:space="preserve">Lieven, Elena </t>
  </si>
  <si>
    <t>d'Aspremont , Jean</t>
  </si>
  <si>
    <t xml:space="preserve">van Langenhove, Luk </t>
  </si>
  <si>
    <t xml:space="preserve">Hanton, Sheldon </t>
  </si>
  <si>
    <t xml:space="preserve">Sarkar, Urmimala </t>
  </si>
  <si>
    <t>O'Donohue , William T.</t>
  </si>
  <si>
    <t xml:space="preserve">Levy, Mike </t>
  </si>
  <si>
    <t>Birkhäuser</t>
  </si>
  <si>
    <t>Böhlau Verlag</t>
  </si>
  <si>
    <t>Herrera-Sobek, María</t>
  </si>
  <si>
    <t>Lay-Ekuakille, Aimé</t>
  </si>
  <si>
    <t>Díaz, Vicente García</t>
  </si>
  <si>
    <t>Modrák, Vladimír</t>
  </si>
  <si>
    <t>Pablos, Patricia Ordóñez de</t>
  </si>
  <si>
    <t>Solli-Sæther, Hans</t>
  </si>
  <si>
    <t>Mallia, Gorg</t>
    <phoneticPr fontId="2" type="noConversion"/>
  </si>
  <si>
    <t>Gómez-Pérez, José Manuel</t>
    <phoneticPr fontId="2" type="noConversion"/>
  </si>
  <si>
    <t>Castro, Raúl García</t>
  </si>
  <si>
    <t>O'Beirne, Rónán</t>
  </si>
  <si>
    <t>Düren, Petra</t>
  </si>
  <si>
    <t>Cordón-García, José-Antonio</t>
  </si>
  <si>
    <t>Brandes, Uta; Stich, Sonja</t>
    <phoneticPr fontId="2" type="noConversion"/>
  </si>
  <si>
    <t>Björkman, Beyza</t>
    <phoneticPr fontId="2" type="noConversion"/>
  </si>
  <si>
    <t>Blumenthal-Dramé, Alice</t>
    <phoneticPr fontId="2" type="noConversion"/>
  </si>
  <si>
    <t>Motro, René</t>
    <phoneticPr fontId="2" type="noConversion"/>
  </si>
  <si>
    <t>Feddersen, Eckhard; Lüdtke, In</t>
    <phoneticPr fontId="2" type="noConversion"/>
  </si>
  <si>
    <t>Schröpfer, Thomas</t>
    <phoneticPr fontId="2" type="noConversion"/>
  </si>
  <si>
    <t>Computer Science and Information Technology</t>
  </si>
  <si>
    <t>Strategies in Sports Marketing: Technologies and Emerging Trends</t>
  </si>
  <si>
    <t>Santos, Manuel Alonso Dos</t>
  </si>
  <si>
    <t>Technologies for Urban and Spatial Planning: Virtual Cities and Territories</t>
  </si>
  <si>
    <t>Pinto, Nuno Norte</t>
  </si>
  <si>
    <t>The Social Classroom: Integrating Social Network Use in Education</t>
  </si>
  <si>
    <t>Medicine, Healthcare, and Life Sciences</t>
  </si>
  <si>
    <t>Advancing Medical Practice through Technology: Applications for Healthcare Delivery, Management, and Quality</t>
  </si>
  <si>
    <t>Rodrigues, Joel J.P.C.</t>
  </si>
  <si>
    <t>Medical Information Science Reference</t>
  </si>
  <si>
    <t>Environmental Science and Technologies</t>
  </si>
  <si>
    <t>Advanced Instrument Engineering: Measurement, Calibration, and Design</t>
  </si>
  <si>
    <t>Cloud Computing and Virtualization Technologies in Libraries</t>
  </si>
  <si>
    <t>Dhamdhere, Sangeeta N.</t>
  </si>
  <si>
    <t>Enabling the New Era of Cloud Computing: Data Security, Transfer, and Management</t>
  </si>
  <si>
    <t>Shen, Yushi</t>
  </si>
  <si>
    <t>Media and Communications</t>
  </si>
  <si>
    <t>Mobile Networks and Cloud Computing Convergence for Progressive Services and Applications</t>
  </si>
  <si>
    <t>Pervasive Cloud Computing Technologies: Future Outlooks and Interdisciplinary Perspectives</t>
  </si>
  <si>
    <t>Grandinetti, Lucio</t>
  </si>
  <si>
    <t>Transcultural Marketing for Incremental and Radical Innovation</t>
  </si>
  <si>
    <t>Christiansen, Bryan</t>
  </si>
  <si>
    <t>Advanced Research and Trends in New Technologies, Software, Human-Computer Interaction, and Communicability</t>
  </si>
  <si>
    <t>Cipolla-Ficarra, Francisco Vic</t>
  </si>
  <si>
    <t xml:space="preserve">Library and Information Science </t>
  </si>
  <si>
    <t>Biologically-Inspired Techniques for Knowledge Discovery and Data Mining</t>
  </si>
  <si>
    <t>Alam, Shafiq</t>
  </si>
  <si>
    <t>Cases on Consumer-Centric Marketing Management</t>
  </si>
  <si>
    <t>Jham, Vimi</t>
  </si>
  <si>
    <t>Cognitive Radio Technology Applications for Wireless and Mobile Ad Hoc Networks</t>
  </si>
  <si>
    <t>Meghanathan, Natarajan</t>
  </si>
  <si>
    <t>Decision Control, Management, and Support in Adaptive and Complex Systems: Quantitative Models</t>
  </si>
  <si>
    <t>Pavlov, Yuri P.</t>
  </si>
  <si>
    <t>E-Innovation for Sustainable Development of Rural Resources During Global Economic Crisis</t>
  </si>
  <si>
    <t>Andreopoulou, Zacharoula</t>
  </si>
  <si>
    <t>Evaluating Websites and Web Services: Interdisciplinary Perspectives on User Satisfaction</t>
  </si>
  <si>
    <t>Yannacopoulos, Denis</t>
  </si>
  <si>
    <t>Human Interaction with Technology for Working, Communicating, and Learning: Advancements</t>
  </si>
  <si>
    <t>Mesquita, Anabela</t>
  </si>
  <si>
    <t>Marine Technology and Sustainable Development: Green Innovations</t>
  </si>
  <si>
    <t>Olanrewaju, Oladokun Sulaiman</t>
  </si>
  <si>
    <t>Michell, Vaughan</t>
  </si>
  <si>
    <t>Research and Design Innovations for Mobile User Experience</t>
  </si>
  <si>
    <t>Sustainability Science for Social, Economic, and Environmental Development</t>
  </si>
  <si>
    <t>Ghosh, Nilanjan</t>
  </si>
  <si>
    <t>Public Policy and Administration</t>
  </si>
  <si>
    <t>Advanced ICTs for Disaster Management and Threat Detection: Collaborative and Distributed Frameworks</t>
  </si>
  <si>
    <t>Asimakopoulou, Eleana</t>
  </si>
  <si>
    <t>Advances and Applications in Model-Driven Engineering</t>
  </si>
  <si>
    <t>Analytical Approaches to Strategic Decision-Making: Interdisciplinary Considerations</t>
  </si>
  <si>
    <t>Tavana, Madjid</t>
  </si>
  <si>
    <t>Broadband Wireless Access Networks for 4G: Theory, Application, and Experimentation</t>
  </si>
  <si>
    <t>Santos, Raul Aquino</t>
  </si>
  <si>
    <t>Cases on Managing E-Services</t>
  </si>
  <si>
    <t>Scupola, Ada</t>
  </si>
  <si>
    <t>Cases on Public Information Management and E-Government Adoption</t>
  </si>
  <si>
    <t>Reddick, Christopher G.</t>
  </si>
  <si>
    <t>Clinical Data Mining for Physician Decision Making and Investigating Health Outcomes: Methods for Prediction and Analysis</t>
  </si>
  <si>
    <t>Cerrito, Patricia</t>
  </si>
  <si>
    <t>Coastal Informatics: Web Atlas Design and Implementation</t>
  </si>
  <si>
    <t>Wright, Dawn</t>
  </si>
  <si>
    <t>Cross-Cultural Training and Teamwork in Healthcare</t>
  </si>
  <si>
    <t>Vasilache, Simona</t>
  </si>
  <si>
    <t>Design Optimization of Active and Passive Structural Control Systems</t>
  </si>
  <si>
    <t>Lagaros, Nikos D</t>
  </si>
  <si>
    <t>Developing Business Strategies and Identifying Risk Factors in Modern Organizations</t>
  </si>
  <si>
    <t>Digital Rhetoric and Global Literacies: Communication Modes and Digital Practices in the Networked World</t>
  </si>
  <si>
    <t>Verhulsdonck, Gustav</t>
  </si>
  <si>
    <t>Dynamics of Competitive Advantage and Consumer Perception in Social Marketing</t>
  </si>
  <si>
    <t>Kapoor, Avinash</t>
  </si>
  <si>
    <t>Econometric Methods for Analyzing Economic Development</t>
  </si>
  <si>
    <t>Schaeffer, Peter V.</t>
  </si>
  <si>
    <t xml:space="preserve">Business and Management </t>
  </si>
  <si>
    <t>Efficiency and Scalability Methods for Computational Intellect</t>
  </si>
  <si>
    <t>Igelnik, Boris</t>
  </si>
  <si>
    <t>E-Health Technologies and Improving Patient Safety: Exploring Organizational Factors</t>
  </si>
  <si>
    <t>Moumtzoglou, Anastasius</t>
  </si>
  <si>
    <t>Emerging Applications of Natural Language Processing: Concepts and New Research</t>
  </si>
  <si>
    <t>Bandyopadhyay, Sivaji</t>
  </si>
  <si>
    <t>Emerging Research and Trends in Interactivity and the Human-Computer Interface</t>
  </si>
  <si>
    <t>Blashki, Katherine</t>
  </si>
  <si>
    <t>Emerging Research on Islamic Marketing and Tourism in the Global Economy</t>
  </si>
  <si>
    <t>El-Gohary, Hatem</t>
  </si>
  <si>
    <t>Engineering Effective Decision Support Technologies: New Models and Applications</t>
  </si>
  <si>
    <t>Power, Daniel J.</t>
  </si>
  <si>
    <t>Evolution and Standardization of Mobile Communications Technology</t>
  </si>
  <si>
    <t>Seo, DongBack</t>
  </si>
  <si>
    <t>Evolution of Cognitive Networks and Self-Adaptive Communication Systems</t>
  </si>
  <si>
    <t>Lagkas, Thomas D.</t>
  </si>
  <si>
    <t>Exploring Technology for Writing and Writing Instruction</t>
  </si>
  <si>
    <t>Pytash, Kristine E.</t>
  </si>
  <si>
    <t>Formal Languages for Computer Simulation: Transdisciplinary Models and Applications</t>
  </si>
  <si>
    <t>Casas, Pau Fonseca i</t>
  </si>
  <si>
    <t>Global Strategies in Banking and Finance</t>
  </si>
  <si>
    <t>Din?er, Hasan</t>
  </si>
  <si>
    <t>Governometrics and Technological Innovation for Public Policy Design and Precision</t>
  </si>
  <si>
    <t>Sharma, Sangeeta</t>
  </si>
  <si>
    <t>Human Rights and Information Communication Technologies: Trends and Consequences of Use</t>
  </si>
  <si>
    <t>Lannon, John</t>
  </si>
  <si>
    <t>Bagnato, Alessandra</t>
  </si>
  <si>
    <t>Information Systems Research Methods, Epistemology, and Applications</t>
  </si>
  <si>
    <t>Cater-Steel, Aileen</t>
  </si>
  <si>
    <t>Innovative Automatic Identification and Location-Based Services: From Bar Codes to Chip Implants</t>
  </si>
  <si>
    <t>Michael, Katina</t>
  </si>
  <si>
    <t>International Business Strategy and Entrepreneurship: An Information Technology Perspective</t>
  </si>
  <si>
    <t>Internet Mercenaries and Viral Marketing: The Case of Chinese Social Media</t>
  </si>
  <si>
    <t>Wu, Mei</t>
  </si>
  <si>
    <t>Library and Information Science Research in Asia-Oceania: Theory and Practice</t>
  </si>
  <si>
    <t>Du, Jia Tina</t>
  </si>
  <si>
    <t>Library Collection Development for Professional Programs: Trends and Best Practices</t>
  </si>
  <si>
    <t>Holder, Sara</t>
  </si>
  <si>
    <t>Library Reference Services and Information Literacy: Models for Academic Institutions</t>
  </si>
  <si>
    <t>Cordell, Rosanne M</t>
  </si>
  <si>
    <t>Aiello, Lucia</t>
  </si>
  <si>
    <t>Managing IT Outsourcing Performance</t>
  </si>
  <si>
    <t>Mobilized Marketing and the Consumer: Technological Developments and Challenges</t>
  </si>
  <si>
    <t>Yamamoto, Gonca Telli</t>
  </si>
  <si>
    <t>Nature-Inspired Computing Design, Development, and Applications</t>
  </si>
  <si>
    <t>Castro, Leandro Nunes de</t>
  </si>
  <si>
    <t>Pedagogical Applications and Social Effects of Mobile Technology Integration</t>
  </si>
  <si>
    <t>Keengwe, Jared</t>
  </si>
  <si>
    <t>Quantum and Optical Dynamics of Matter for Nanotechnology</t>
  </si>
  <si>
    <t>Putz, Mihai V.</t>
  </si>
  <si>
    <t>Research and Development in E-Business through Service-Oriented Solutions</t>
  </si>
  <si>
    <t>Tarnay, Katalin</t>
  </si>
  <si>
    <t>Risk Analysis for Prevention of Hazardous Situations in Petroleum and Natural Gas Engineering</t>
  </si>
  <si>
    <t>Matanovic, Davorin</t>
  </si>
  <si>
    <t>Security, Trust, and Regulatory Aspects of Cloud Computing in Business Environments</t>
  </si>
  <si>
    <t>Srinivasan, S.</t>
  </si>
  <si>
    <t>Todorov, Kiril</t>
  </si>
  <si>
    <t>Biochemistry</t>
  </si>
  <si>
    <t>Genetic Explanations: Sense and Nonsense</t>
  </si>
  <si>
    <t>Gruber, Jeremy. Edited by.; Kr</t>
  </si>
  <si>
    <t>A Short History of Physics in the American Century</t>
  </si>
  <si>
    <t>Cassidy, David C.</t>
  </si>
  <si>
    <t>Biophysics</t>
  </si>
  <si>
    <t>Bioluminescence: Living Lights, Lights for Living</t>
  </si>
  <si>
    <t>Computer Science</t>
  </si>
  <si>
    <t>Cultural Differences in Human-Computer Interaction: Towards Culturally Adaptive Human-Machine Interaction</t>
  </si>
  <si>
    <t>因不授權大中華地區，無法供貨</t>
    <phoneticPr fontId="2" type="noConversion"/>
  </si>
  <si>
    <t>Eng, Betty C.</t>
    <phoneticPr fontId="2" type="noConversion"/>
  </si>
  <si>
    <t>Vaz, Kim Marie</t>
    <phoneticPr fontId="2" type="noConversion"/>
  </si>
  <si>
    <t>Hobson, Christopher</t>
    <phoneticPr fontId="2" type="noConversion"/>
  </si>
  <si>
    <t>Faber, Pamela</t>
    <phoneticPr fontId="2" type="noConversion"/>
  </si>
  <si>
    <t>Vrachliotis, Georg</t>
    <phoneticPr fontId="2" type="noConversion"/>
  </si>
  <si>
    <t>Favaretti, Camposampiero    Favaretti Camposampiero, Matteo</t>
    <phoneticPr fontId="2" type="noConversion"/>
  </si>
  <si>
    <t>Communication Infrastructures for Cloud Computing</t>
  </si>
  <si>
    <t>Mouftah, Hussein T.</t>
  </si>
  <si>
    <t>Security and Forensics</t>
  </si>
  <si>
    <t>Advances in Secure Computing, Internet Services, and Applications</t>
  </si>
  <si>
    <t>Tripathy, B.K.</t>
  </si>
  <si>
    <t>Computer Vision and Image Processing in Intelligent Systems and Multimedia Technologies</t>
  </si>
  <si>
    <t>Sarfraz, Muhammad</t>
  </si>
  <si>
    <t>Kaufmann, Hans-Ruediger</t>
  </si>
  <si>
    <t>Engineering</t>
  </si>
  <si>
    <t>Engineering Creative Design in Robotics and Mechatronics</t>
  </si>
  <si>
    <t>Habib, Maki K.</t>
  </si>
  <si>
    <t>Engineering Science Reference</t>
  </si>
  <si>
    <t>Medical Applications of Intelligent Data Analysis: Research Advancements</t>
  </si>
  <si>
    <t>Magdalena-Benedito, Rafael</t>
  </si>
  <si>
    <t>Advancing Embedded Systems and Real-Time Communications with Emerging Technologies</t>
  </si>
  <si>
    <t>Virtanen, Seppo</t>
  </si>
  <si>
    <t>Social Science</t>
  </si>
  <si>
    <t>Gender Divide and the Computer Game Industry</t>
  </si>
  <si>
    <t>Prescott, Julie</t>
  </si>
  <si>
    <t>Marketing in the Cyber Era: Strategies and Emerging Trends</t>
  </si>
  <si>
    <t>Ghorbani, Ali</t>
  </si>
  <si>
    <t>Albert, Donald P.</t>
  </si>
  <si>
    <t>Exploring Innovative and Successful Applications of Soft Computing</t>
  </si>
  <si>
    <t>Masegosa, Antonio D.</t>
  </si>
  <si>
    <t xml:space="preserve">Social Science </t>
  </si>
  <si>
    <t>Gender Considerations and Influence in the Digital Media and Gaming Industry</t>
  </si>
  <si>
    <t>Gendered Occupational Differences in Science, Engineering, and Technology Careers</t>
  </si>
  <si>
    <t>Global Trends in Intelligent Computing Research and Development</t>
  </si>
  <si>
    <t>Handbook of Research on Progressive Trends in Wireless Communications and Networking</t>
  </si>
  <si>
    <t>Matin, M.A.</t>
  </si>
  <si>
    <t>Human Rights and the Impact of ICT in the Public Sphere: Participation, Democracy, and Political Autonomy</t>
  </si>
  <si>
    <t>Akrivopoulou, Christina M.</t>
  </si>
  <si>
    <t>Implementing IT Business Strategy in the Construction Industry</t>
  </si>
  <si>
    <t>Hua, Goh Bee</t>
  </si>
  <si>
    <t>Innovations in Organizational IT Specification and Standards Development</t>
  </si>
  <si>
    <t>Jakobs, Kai</t>
  </si>
  <si>
    <t>Intelligent Techniques in Recommendation Systems: Contextual Advancements and New Methods</t>
  </si>
  <si>
    <t>Dehuri, Satchidananda</t>
  </si>
  <si>
    <t>Knowledge Discovery, Transfer, and Management in the Information Age</t>
  </si>
  <si>
    <t>Jennex, Murray E.</t>
  </si>
  <si>
    <t>Labor and Health Economics in the Mediterranean Region: Migration and Mobility of Medical Doctors</t>
  </si>
  <si>
    <t>Driouchi, Ahmed</t>
  </si>
  <si>
    <t>Moral, Ethical, and Social Dilemmas in the Age of Technology: Theories and Practice</t>
  </si>
  <si>
    <t>Luppicini, Rocci</t>
  </si>
  <si>
    <t>Multidisciplinary Perspectives on Telecommunications, Wireless Systems, and Mobile Computing</t>
  </si>
  <si>
    <t>Network Security Technologies: Design and Applications</t>
  </si>
  <si>
    <t>Amine, Abdelmalek</t>
  </si>
  <si>
    <t>Nuclear Power Plant Instrumentation and Control Systems for Safety and Security</t>
  </si>
  <si>
    <t>Yastrebenetsky, Michael</t>
  </si>
  <si>
    <t>Packaging Digital Information for Enhanced Learning and Analysis: Data Visualization, Spatialization, and Multidimensionality</t>
  </si>
  <si>
    <t>Hai-Jew, Shalin</t>
  </si>
  <si>
    <t>Perceptions of Knowledge Visualization: Explaining Concepts through Meaningful Images</t>
  </si>
  <si>
    <t>Ursyn, Anna</t>
  </si>
  <si>
    <t>Psychology, Pedagogy, and Assessment in Serious Games</t>
  </si>
  <si>
    <t>Connolly, Thomas M.</t>
  </si>
  <si>
    <t>Social Media and Mobile Technologies for Healthcare</t>
  </si>
  <si>
    <t>Househ, Mowafa</t>
  </si>
  <si>
    <t>Ray, Nilanjan</t>
  </si>
  <si>
    <t>Surface Engineering Techniques and Applications: Research Advancements</t>
  </si>
  <si>
    <t>Santo, Loredana</t>
  </si>
  <si>
    <t>Techniques and Principles in Three-Dimensional Imaging: An Introductory Approach</t>
  </si>
  <si>
    <t>Richardson, Martin</t>
  </si>
  <si>
    <t>Telehealth Networks for Hospital Services: New Methodologies</t>
  </si>
  <si>
    <t>Gulla, Vincenzo</t>
  </si>
  <si>
    <t>Trends in E-Business, E-Services, and E-Commerce: Impact of Technology on Goods, Services, and Business Transactions</t>
  </si>
  <si>
    <t>Lee, In</t>
  </si>
  <si>
    <t>Video Surveillance Techniques and Technologies</t>
  </si>
  <si>
    <t>Zeljkovic, Vesna</t>
  </si>
  <si>
    <t>Women in IT in the New Social Era: A Critical Evidence-Based Review of Gender Inequality and the Potential for Change</t>
  </si>
  <si>
    <t>Bernhardt, Sonja</t>
  </si>
  <si>
    <t>Computer &amp; Communication Sciences</t>
  </si>
  <si>
    <t>Cloud Computing and Big Data</t>
  </si>
  <si>
    <t>Catlett, Charlie</t>
  </si>
  <si>
    <t>IOS Press</t>
  </si>
  <si>
    <t>Computer &amp; Communication Sciences, Computer Security</t>
  </si>
  <si>
    <t>Best Practices in Computer Network Defense: Incident Detection and Response</t>
  </si>
  <si>
    <t>Hathaway, Melissa E.</t>
  </si>
  <si>
    <t>Information Sciences, Medical Informatics, Public Administration, Rehabilitation &amp; Assistive Technol</t>
  </si>
  <si>
    <t>Aging Society and ICT - Global Silver Innovation</t>
  </si>
  <si>
    <t>Obi, Toshio</t>
  </si>
  <si>
    <t>Artificial Intelligence, Computer &amp; Communication Sciences, Computer Science, Semantic Web</t>
  </si>
  <si>
    <t>Acquisition and Understanding of Process Knowledge using Problem Solving Methods</t>
  </si>
  <si>
    <t>Consumer Survival: An Encyclopedia of Consumer Rights, Safety, and Protection</t>
  </si>
  <si>
    <t>Reiboldt, Wendy</t>
  </si>
  <si>
    <t>Business: Management</t>
  </si>
  <si>
    <t>Cutting Costs: Successful Strategies for Improving Productivity</t>
  </si>
  <si>
    <t>Neu, Fred H.</t>
  </si>
  <si>
    <t>Geography and World Cultures: Culture and Society</t>
  </si>
  <si>
    <t>Ethnic Groups of South Asia and the Pacific: An Encyclopedia</t>
  </si>
  <si>
    <t>Minahan, James B.</t>
  </si>
  <si>
    <t>Library Programs and Services: Educational and Teaching Resources</t>
  </si>
  <si>
    <t>Four by Four: Practical Methods for Writing Persuasively</t>
  </si>
  <si>
    <t>Carroll, Joyce Armstrong</t>
  </si>
  <si>
    <t>Libraries Unlimited</t>
  </si>
  <si>
    <t>Religion and Mythology: Religion and Science</t>
  </si>
  <si>
    <t>A New Biology of Religion: Spiritual Practice and the Life of the Body</t>
  </si>
  <si>
    <t>Steinberg, Michael</t>
  </si>
  <si>
    <t>Business: Careers</t>
  </si>
  <si>
    <t>Future Jobs: Solving the Employment and Skills Crisis</t>
  </si>
  <si>
    <t>Gordon, Edward E.</t>
  </si>
  <si>
    <t>Psychology: Psychology (General)</t>
  </si>
  <si>
    <t>100 Years of Happiness: Insights and Findings from the Experts</t>
  </si>
  <si>
    <t>Carlin, Nathan</t>
  </si>
  <si>
    <t>Religion and Mythology: Comparative Religion</t>
  </si>
  <si>
    <t>Asian Perspectives on the World's Religions after September 11</t>
  </si>
  <si>
    <t>Sharma, Arvind</t>
  </si>
  <si>
    <t>Librarianship: Digital Technology in the Library</t>
  </si>
  <si>
    <t>eBook Revolution, The: A Primer for Librarians on the Front Lines</t>
  </si>
  <si>
    <t>Sheehan, Kate</t>
  </si>
  <si>
    <t>Engelsmann, Stephan</t>
    <phoneticPr fontId="2" type="noConversion"/>
  </si>
  <si>
    <t>Karfík, Filip</t>
    <phoneticPr fontId="2" type="noConversion"/>
  </si>
  <si>
    <t>Albrecher, Hansjörg</t>
    <phoneticPr fontId="2" type="noConversion"/>
  </si>
  <si>
    <t>König, Burkhard</t>
    <phoneticPr fontId="2" type="noConversion"/>
  </si>
  <si>
    <t>Heimgärtner, Rüdiger</t>
    <phoneticPr fontId="2" type="noConversion"/>
  </si>
  <si>
    <t>Benchmarking Semantic Web Technology</t>
  </si>
  <si>
    <t>Electromagnetic Nondestructive Evaluation (XVI)</t>
  </si>
  <si>
    <t>Rebello, Joao M.A.</t>
  </si>
  <si>
    <t>Engineering Dependable Software Systems</t>
  </si>
  <si>
    <t>Broy, Manfred</t>
  </si>
  <si>
    <t>Quality in Design and Execution of Engineering Practice</t>
  </si>
  <si>
    <t>Gunsteren, Lex A. van</t>
  </si>
  <si>
    <t>Economics, Mathematics</t>
  </si>
  <si>
    <t>Real Options, Ambiguity, Risk and Insurance - World Class University Program in Financial Engineering, Ajou University, Volume Two</t>
  </si>
  <si>
    <t>Bensoussan, Alain</t>
  </si>
  <si>
    <t>Security &amp; Terrorism, Social Sciences</t>
  </si>
  <si>
    <t>Afghanistan and Central Asia: NATO's Role in Regional Security since 9/11</t>
  </si>
  <si>
    <t>Tanrisever, Oktay F.</t>
  </si>
  <si>
    <t>Townplanning &amp; Architecture, Urban Policy &amp; Urban Studies</t>
  </si>
  <si>
    <t>Competition between social and private rental housing</t>
  </si>
  <si>
    <t>Lennartz, Christian</t>
  </si>
  <si>
    <t>Biochemistry, Medicine &amp; Health, Medical Informatics</t>
  </si>
  <si>
    <t>Informatics, Management and Technology in Healthcare</t>
  </si>
  <si>
    <t>Mantas, John</t>
  </si>
  <si>
    <t>Rehabilitation &amp; Assistive Technology</t>
  </si>
  <si>
    <t>The Road Ahead - Transition to Adult Life for Persons with Disabilities</t>
  </si>
  <si>
    <t>Storey, Keith</t>
  </si>
  <si>
    <t>Environmental Sciences</t>
  </si>
  <si>
    <t>The Role of Bathymetry, Wave Obliquity and Coastal Curvature in Dune Erosion Prediction</t>
  </si>
  <si>
    <t>Heijer, Cornelis den</t>
  </si>
  <si>
    <t>Artificial Intelligence, Semantic Web</t>
  </si>
  <si>
    <t>Advances in Semantic Authoring and Publishing</t>
  </si>
  <si>
    <t>Groza, Tudor</t>
  </si>
  <si>
    <t>Computer Security</t>
  </si>
  <si>
    <t>Radio Frequency Identification System Security - RFIDsec'13 Asia Workshop Proceedings</t>
  </si>
  <si>
    <t>Ma, Changshe</t>
  </si>
  <si>
    <t>Sustainable Housing, Urban Policy &amp; Urban Studies</t>
  </si>
  <si>
    <t>Welcome to the Green Village</t>
  </si>
  <si>
    <t>Wijk, Ad van</t>
  </si>
  <si>
    <t>Annual Review of Cybertherapy and Telemedicine 2013 - Positive Technology and Health Engagement for Healthy Living and Active Ageing</t>
  </si>
  <si>
    <t>Wiederhold, Brenda K.</t>
  </si>
  <si>
    <t>Artificial Intelligence</t>
  </si>
  <si>
    <t>Advanced Methods and Technologies for Agent and Multi-Agent Systems</t>
  </si>
  <si>
    <t>Barbucha, Dariusz</t>
  </si>
  <si>
    <t>Application of Dimensional Analysis in Economics</t>
  </si>
  <si>
    <t>Administrative Sciences, Public Administration, Social Sciences</t>
  </si>
  <si>
    <t>ICT, Public Administration and Democracy in the Coming Decade</t>
  </si>
  <si>
    <t>Meijer, Albert</t>
  </si>
  <si>
    <t>Artificial Intelligence, Computer &amp; Communication Sciences</t>
  </si>
  <si>
    <t>Information Modelling and Knowledge Bases XXV</t>
  </si>
  <si>
    <t>Tokuda, Takehiro</t>
  </si>
  <si>
    <t>Housing, Sustainable Housing, Townplanning &amp; Architecture, Urban Policy &amp; Urban Studies</t>
  </si>
  <si>
    <t>Large Housing Estates: Ideas, Rise, Fall and Recovery - The Bijlmermeer and beyond</t>
  </si>
  <si>
    <t>Wassenberg, Frank</t>
  </si>
  <si>
    <t>Language &amp; Literacy</t>
  </si>
  <si>
    <t>33 Ways to Help with Writing: Supporting Children who Struggle with Basic Skills</t>
  </si>
  <si>
    <t>Hickey, Raewyn</t>
  </si>
  <si>
    <t>Routledge</t>
  </si>
  <si>
    <t>Taiwan</t>
  </si>
  <si>
    <t>Documenting Taiwan on Film: Issues and Methods in New Documentaries</t>
  </si>
  <si>
    <t>Sport Tourism</t>
  </si>
  <si>
    <t>Sport and Tourism: Globalization, Mobility and Identity</t>
  </si>
  <si>
    <t>Higham, James; Hinch, Tom</t>
  </si>
  <si>
    <t>Social Development and Personality Development</t>
  </si>
  <si>
    <t>Art and Human Development</t>
  </si>
  <si>
    <t>Psychology Press</t>
  </si>
  <si>
    <t>Regression Analysis and Multivariate Statistics</t>
  </si>
  <si>
    <t>Categorical Data Analysis for the Behavioral and Social Sciences</t>
  </si>
  <si>
    <t>Azen, Razia; Walker, Cindy M.</t>
  </si>
  <si>
    <t>Japanese Business</t>
  </si>
  <si>
    <t>Challenges of Human Resource Management in Japan</t>
  </si>
  <si>
    <t>Health Communication</t>
  </si>
  <si>
    <t>Communicating to Manage Health and Illness</t>
  </si>
  <si>
    <t>How to Teach Poetry Writing: Workshops for Ages 8-13: Developing Creative Literacy</t>
  </si>
  <si>
    <t>Morgan, Michaela</t>
  </si>
  <si>
    <t>Sociology of Sport</t>
  </si>
  <si>
    <t>Making Sense of Sports: 5th Edition</t>
  </si>
  <si>
    <t>Cashmore, Ellis; Cashmore, Ell</t>
  </si>
  <si>
    <t>Chinese Culture &amp; Society</t>
  </si>
  <si>
    <t>Popular Culture in Taiwan: Charismatic Modernity</t>
  </si>
  <si>
    <t>Russian</t>
  </si>
  <si>
    <t>Russian Translation: Theory and Practice</t>
  </si>
  <si>
    <t>Andrews, Edna; Maksimova, Elen</t>
  </si>
  <si>
    <t>Language and Education</t>
  </si>
  <si>
    <t>The Discourse of Teaching Practice Feedback: A Corpus-Based Investigation of Spoken and Written Modes</t>
  </si>
  <si>
    <t>Farr, Fiona</t>
  </si>
  <si>
    <t>Cross-Cultural/ Multicultural Testing and Assessment</t>
  </si>
  <si>
    <t>Understanding Culture: Theory, Research, and Application</t>
  </si>
  <si>
    <t>Technology in Education</t>
  </si>
  <si>
    <t>WorldCALL: International Perspectives on Computer-Assisted Language Learning</t>
  </si>
  <si>
    <t>Sports Psychology</t>
  </si>
  <si>
    <t>Professional Practice in Sport Psychology: A review</t>
  </si>
  <si>
    <t>Work Motivation</t>
  </si>
  <si>
    <t>Handbook of Research on Demand-Driven Web Services: Theory, Technologies, and Applications</t>
    <phoneticPr fontId="2" type="noConversion"/>
  </si>
  <si>
    <t>Handbook of Research on Design and Management of Lean Production Systems</t>
    <phoneticPr fontId="2" type="noConversion"/>
  </si>
  <si>
    <t>Handbook of Research on Economic Growth and Technological Change in Latin America</t>
    <phoneticPr fontId="2" type="noConversion"/>
  </si>
  <si>
    <t>Handbook of Research on Effective Marketing in Contemporary Globalism</t>
    <phoneticPr fontId="2" type="noConversion"/>
  </si>
  <si>
    <t>Handbook of Research on Embedded System Design</t>
    <phoneticPr fontId="2" type="noConversion"/>
  </si>
  <si>
    <t>Handbook of Research on Management of Cultural Products: E-Relationship Marketing and Accessibility Perspectives</t>
    <phoneticPr fontId="2" type="noConversion"/>
  </si>
  <si>
    <t>Handbook of Research on Patient Safety and Quality Care through Health Informatics</t>
    <phoneticPr fontId="2" type="noConversion"/>
  </si>
  <si>
    <t>Handbook of Research on Strategic Business Infrastructure Development and Contemporary Issues in Finance</t>
    <phoneticPr fontId="2" type="noConversion"/>
  </si>
  <si>
    <t>Handbook of Research on Strategic Management in Small and Medium Enterprises: Theory and Practice</t>
    <phoneticPr fontId="2" type="noConversion"/>
  </si>
  <si>
    <t>Bruxvoort Lipscomb, Benjamin</t>
    <phoneticPr fontId="2" type="noConversion"/>
  </si>
  <si>
    <t>Waal, Frans B. M. de; Ferrari, Pier Francesco</t>
    <phoneticPr fontId="2" type="noConversion"/>
  </si>
  <si>
    <r>
      <t>R</t>
    </r>
    <r>
      <rPr>
        <sz val="10"/>
        <rFont val="Batang"/>
        <family val="1"/>
      </rPr>
      <t>ı</t>
    </r>
    <r>
      <rPr>
        <sz val="10"/>
        <rFont val="新細明體"/>
        <family val="1"/>
        <charset val="136"/>
      </rPr>
      <t>zvano</t>
    </r>
    <r>
      <rPr>
        <sz val="10"/>
        <rFont val="Times New Roman"/>
        <family val="1"/>
      </rPr>
      <t>ğ</t>
    </r>
    <r>
      <rPr>
        <sz val="10"/>
        <rFont val="新細明體"/>
        <family val="1"/>
        <charset val="136"/>
      </rPr>
      <t>lu, Kerem</t>
    </r>
    <phoneticPr fontId="2" type="noConversion"/>
  </si>
  <si>
    <r>
      <t>Grudzewski, Wies</t>
    </r>
    <r>
      <rPr>
        <sz val="10"/>
        <rFont val="Batang"/>
        <family val="1"/>
      </rPr>
      <t>ł</t>
    </r>
    <r>
      <rPr>
        <sz val="10"/>
        <rFont val="新細明體"/>
        <family val="1"/>
        <charset val="136"/>
      </rPr>
      <t>aw Maria</t>
    </r>
    <phoneticPr fontId="2" type="noConversion"/>
  </si>
  <si>
    <t>Handbook of Inorganic Substances (1 Volume)</t>
    <phoneticPr fontId="2" type="noConversion"/>
  </si>
  <si>
    <t>Inorganic Substances Bibliography (3 Volumes)</t>
    <phoneticPr fontId="2" type="noConversion"/>
  </si>
  <si>
    <t>Reconfiguring Global Health Innovation</t>
  </si>
  <si>
    <t>Gehl Sampath, Padmashree</t>
  </si>
  <si>
    <t>Energy policy and economics</t>
  </si>
  <si>
    <t>Renewable Energy in Europe: Markets, Trends and Technologies</t>
  </si>
  <si>
    <t>Criminology and Criminal Justice</t>
  </si>
  <si>
    <t>Risk, Power and the State: After Foucault</t>
  </si>
  <si>
    <t>Counseling</t>
  </si>
  <si>
    <t>Self-Esteem Across the Lifespan: Issues and Interventions</t>
  </si>
  <si>
    <t>Semantic Prosody: A Critical Evaluation</t>
  </si>
  <si>
    <t>Stewart, Dominic</t>
  </si>
  <si>
    <t>Banking</t>
  </si>
  <si>
    <t>Social Banks and the Future of Sustainable Finance</t>
  </si>
  <si>
    <t>Social Neuroscience</t>
  </si>
  <si>
    <t>Social Psychology of Visual Perception</t>
  </si>
  <si>
    <t>Economics: Economic Policy</t>
  </si>
  <si>
    <t>Economics of Inequality, Poverty, and Discrimination in the 21st Century, The</t>
  </si>
  <si>
    <t>Rycroft, Robert S.</t>
  </si>
  <si>
    <t>Faces around the World: A Cultural Encyclopedia of the Human Face</t>
  </si>
  <si>
    <t>DeMello, Margo</t>
  </si>
  <si>
    <t>Freedom Without Borders: How to Invest, Expatriate, and Retire Overseas for Personal and Financial Success</t>
  </si>
  <si>
    <t>Barber, Hoyt</t>
  </si>
  <si>
    <t>Librarianship: Management, Administration, and Finance</t>
  </si>
  <si>
    <t>Higher Education Outcomes Assessment for the Twenty-First Century</t>
  </si>
  <si>
    <t>Hernon, Peter</t>
  </si>
  <si>
    <t>Current Events and Issues: Science &amp; Technology</t>
  </si>
  <si>
    <t>Robots Are People Too: How Siri, Google Car, and Artificial Intelligence Will Force Us to Change Our Laws</t>
  </si>
  <si>
    <t>Weaver, John Frank</t>
  </si>
  <si>
    <t>Violence against Girls and Women: International Perspectives</t>
  </si>
  <si>
    <t>Sigal, Janet A.</t>
  </si>
  <si>
    <t>Women's Studies: Women's Studies (General)</t>
  </si>
  <si>
    <t>Women's Roles in Asia</t>
  </si>
  <si>
    <t>Nadeau, Kathleen</t>
  </si>
  <si>
    <t>American History: American History (General)</t>
  </si>
  <si>
    <t>100 People Who Changed 20th-Century America</t>
  </si>
  <si>
    <t>Cross, Mary</t>
  </si>
  <si>
    <t>Psychology: Abnormal Psychology</t>
  </si>
  <si>
    <t>Abnormal Psychology across the Ages</t>
  </si>
  <si>
    <t>Plante, Thomas G.</t>
  </si>
  <si>
    <t>American History: 1946-1989 - Cold War and Cultural Conflict</t>
  </si>
  <si>
    <t>Anti-Communism in Twentieth-Century America: A Critical History</t>
  </si>
  <si>
    <t>Ceplair, Larry</t>
  </si>
  <si>
    <t>Security Studies: International/Transnational Security</t>
  </si>
  <si>
    <t>Banning Weapons of Mass Destruction</t>
  </si>
  <si>
    <t>Mattis, Frederick N.</t>
  </si>
  <si>
    <t>Popular Culture: Sports, Recreation, &amp; Leisure</t>
  </si>
  <si>
    <t>BASE Jumping: The Ultimate Guide</t>
  </si>
  <si>
    <t>Laurendeau, Jason</t>
  </si>
  <si>
    <t>Battle of the Century, The: Dempsey, Carpentier, and the Birth of Modern Promotion</t>
  </si>
  <si>
    <t>Waltzer, Jim</t>
  </si>
  <si>
    <t>Library Programs and Services: Adult Services and Programs</t>
  </si>
  <si>
    <t>Blueprint for a Job Center at Your Library</t>
  </si>
  <si>
    <t>Kao, Bernice</t>
  </si>
  <si>
    <t>Geography and World Cultures: Countries and Regions</t>
  </si>
  <si>
    <t>Brazil Today: An Encyclopedia of Life in the Republic</t>
  </si>
  <si>
    <t>Crocitti, John J.</t>
  </si>
  <si>
    <t>Business: History</t>
  </si>
  <si>
    <t>Business Scandals, Corruption, and Reform: An Encyclopedia</t>
  </si>
  <si>
    <t>Giroux, Gary</t>
  </si>
  <si>
    <t>Popular Culture: Music &amp; Performing Arts</t>
  </si>
  <si>
    <t>Carlos Santana: A Biography</t>
  </si>
  <si>
    <t>Weinstein, Norman</t>
  </si>
  <si>
    <t>Carrie Underwood: A Biography</t>
  </si>
  <si>
    <t>Hackett, Vernell</t>
  </si>
  <si>
    <t>Geography and World Cultures: Folklore</t>
  </si>
  <si>
    <t>Celebrating Latino Folklore: An Encyclopedia of Cultural Traditions</t>
  </si>
  <si>
    <t>Library Programs and Services: Children and YA Programs</t>
  </si>
  <si>
    <t>Community Library Programs That Work: Building Youth and Family Literacy</t>
  </si>
  <si>
    <t>Maddigan, Beth</t>
  </si>
  <si>
    <t>Library Programs and Services: Information Literacy, Inquiry, and Student Research</t>
  </si>
  <si>
    <t>Concise Guide to Information Literacy</t>
  </si>
  <si>
    <t>Lanning, Scott</t>
  </si>
  <si>
    <t>Military History: Early Modern Period</t>
  </si>
  <si>
    <t>Conflict in the Early Americas: An Encyclopedia of the Spanish Empire's Aztec, Incan, and Mayan Conquests</t>
  </si>
  <si>
    <t>Seaman, Rebecca M.</t>
  </si>
  <si>
    <t>Security Studies: U.S. Foreign Policy</t>
  </si>
  <si>
    <t>Conflicting Currents: Japan and the United States in the Pacific</t>
  </si>
  <si>
    <t>Murray, Williamson</t>
  </si>
  <si>
    <t>World History: 19th Century</t>
  </si>
  <si>
    <t>Courtship and Marriage in Victorian England</t>
  </si>
  <si>
    <t>Phegley, Jennifer</t>
  </si>
  <si>
    <t>Crash Course in Library Services to People with Disabilities</t>
  </si>
  <si>
    <t>Roberts, Ann</t>
  </si>
  <si>
    <t>Criminal Psychology</t>
  </si>
  <si>
    <t>Helfgott, Jacqueline B.</t>
  </si>
  <si>
    <t>Culture and Customs of Bolivia</t>
  </si>
  <si>
    <t>Galv?n, Javier A.</t>
  </si>
  <si>
    <t>Culture and Customs of Croatia</t>
  </si>
  <si>
    <t>Cvitanic, Marilyn</t>
  </si>
  <si>
    <t>Culture and Customs of Gambia</t>
  </si>
  <si>
    <t>Saine, Abdoulaye</t>
  </si>
  <si>
    <t>Culture and Customs of Greece</t>
  </si>
  <si>
    <t>Housing and Communities</t>
  </si>
  <si>
    <t>Understanding Housing Finance: Meeting Needs and Making Choices, 2nd Edition</t>
  </si>
  <si>
    <t>King, Peter; King, Peter</t>
  </si>
  <si>
    <t>Mental Health Services &amp; Policy</t>
  </si>
  <si>
    <t>Understanding the Behavioral Healthcare Crisis: The Promise of Integrated Care and Diagnostic Reform</t>
  </si>
  <si>
    <t>Photography??</t>
  </si>
  <si>
    <t>Visual Communication Research Designs</t>
  </si>
  <si>
    <t>Kenney, Keith</t>
  </si>
  <si>
    <t>Wage Policy, Income Distribution, and Democratic Theory</t>
  </si>
  <si>
    <t>Levin-Waldman, Oren M</t>
  </si>
  <si>
    <t>Action Research and Reflective Practice: Creative and Visual Methods to Facilitate Reflection and Learning</t>
  </si>
  <si>
    <t>McIntosh, Paul</t>
  </si>
  <si>
    <t>Media Studies</t>
  </si>
  <si>
    <t>Foundations of Critical Media and Information Studies</t>
  </si>
  <si>
    <t>Fuchs, Christian</t>
  </si>
  <si>
    <t>Emotion</t>
  </si>
  <si>
    <t>Psychology of Self-Regulation: Cognitive, Affective, and Motivational Processes</t>
  </si>
  <si>
    <t>Power Analysis &amp; Effect Sizes</t>
  </si>
  <si>
    <t>Statistical Power Analysis with Missing Data: A Structural Equation Modeling Approach</t>
  </si>
  <si>
    <t>Davey, Adam; Savla, Jyoti Tina</t>
  </si>
  <si>
    <t>Tourism Marketing</t>
  </si>
  <si>
    <t>Tourist Customer Service Satisfaction: An Encounter Approach</t>
  </si>
  <si>
    <t>Noe, Francis; Uysal, Muzaffer;</t>
  </si>
  <si>
    <t>Volcano and Geothermal Tourism: Sustainable Geo-resources for Leisure and Recreation</t>
  </si>
  <si>
    <t>Social Work Policy</t>
  </si>
  <si>
    <t>Welfare's Forgotten Past: A Socio-legal History of the Poor Law</t>
  </si>
  <si>
    <t>Charlesworth, Lorie</t>
  </si>
  <si>
    <t>Asian Studies General business issues in Asia</t>
  </si>
  <si>
    <t>Asia in the Global ICT Innovation Network: Dancing with the tigers</t>
  </si>
  <si>
    <t>De Prato, Giuditta</t>
  </si>
  <si>
    <t>Chandos</t>
  </si>
  <si>
    <t>Woodhead</t>
  </si>
  <si>
    <t>Biomedicine Bioinformatics, computing and life sciences</t>
  </si>
  <si>
    <t>Bioinformatics for biomedical science and clinical applications</t>
  </si>
  <si>
    <t>Liang, K-H</t>
  </si>
  <si>
    <t>Food Science Quality</t>
  </si>
  <si>
    <t>Food microstructures: Microscopy, measurement and modelling</t>
  </si>
  <si>
    <t>Morris, V J</t>
  </si>
  <si>
    <t>Globalization, Change and Learning in South Asia</t>
  </si>
  <si>
    <t>Khilji, Shaista</t>
  </si>
  <si>
    <t>Library and Information Studies Library policy and strategy</t>
  </si>
  <si>
    <t>How Libraries Make Tough Choices in Difficult Times: Purposeful abandonment</t>
  </si>
  <si>
    <t>Stern, David</t>
  </si>
  <si>
    <t>Instrumental assessment of food sensory quality: A practical guide</t>
  </si>
  <si>
    <t>Kilcast, D</t>
  </si>
  <si>
    <t>Library and Information Studies Digital and digital rights management</t>
  </si>
  <si>
    <t>A Handbook of Digital Library Economics: Operations, collections and services</t>
  </si>
  <si>
    <t>Baker, David</t>
  </si>
  <si>
    <t>The Patron-Driven Library: A practical guide for managing collections and services in the digital age</t>
  </si>
  <si>
    <t>Allison, Dee Ann</t>
  </si>
  <si>
    <t>Engineering? Mechanical engineering and general materials</t>
  </si>
  <si>
    <t>Advanced engineering design: An integrated approach</t>
  </si>
  <si>
    <t>Benavides, E M</t>
  </si>
  <si>
    <t>Engineering? Corrosion and surface engineering</t>
  </si>
  <si>
    <t>Advances in marine antifouling coatings and technologies</t>
  </si>
  <si>
    <t>Hellio, C</t>
  </si>
  <si>
    <t>Asian Studies China</t>
  </si>
  <si>
    <t>China's Capital Markets</t>
  </si>
  <si>
    <t>Zhen, Yong</t>
  </si>
  <si>
    <t>Materials Science and Engineering Biomaterials</t>
  </si>
  <si>
    <t>Coatings for biomedical applications</t>
  </si>
  <si>
    <t>Driver, M</t>
  </si>
  <si>
    <t>Food Science Functional foods and nutrition</t>
  </si>
  <si>
    <t>Functional ingredients from algae for foods and nutraceuticals</t>
  </si>
  <si>
    <t>Dominguez, H</t>
  </si>
  <si>
    <t>Biomedicine Genetics and genomics</t>
  </si>
  <si>
    <t>Gene therapy: Potential applications of nanotechnology</t>
  </si>
  <si>
    <t>Nimesh, S</t>
  </si>
  <si>
    <t>Food Science Meat, fish and eggs</t>
  </si>
  <si>
    <t>Infectious disease in aquaculture: Prevention and control</t>
  </si>
  <si>
    <t>Austin, B</t>
  </si>
  <si>
    <t>Metabolomics in food and nutrition</t>
  </si>
  <si>
    <t>Weimer, B C</t>
  </si>
  <si>
    <t>Library and Information Studies Information literacy and study skills</t>
  </si>
  <si>
    <t>Active Learning Techniques for Librarians: Practical examples</t>
  </si>
  <si>
    <t>Walsh, Andrew</t>
  </si>
  <si>
    <t>An Overview of the Changing Role of the Systems Librarian: Systemic shifts</t>
  </si>
  <si>
    <t>Iglesias, Edward</t>
  </si>
  <si>
    <t>Library and Information Studies Archives, cataloguing and classification</t>
  </si>
  <si>
    <t>Bibliographic Information Organization in the Semantic Web</t>
  </si>
  <si>
    <t>Willer, Mirna</t>
  </si>
  <si>
    <t>Chinese Librarianship in the Digital Era</t>
  </si>
  <si>
    <t>Fang, Conghui</t>
  </si>
  <si>
    <t>Creating and Maintaining an Information Literacy Instruction Program in the 21st Century</t>
  </si>
  <si>
    <t>Noe, Nancy</t>
  </si>
  <si>
    <t>Library and Information Studies Information architecture and knowledge management</t>
  </si>
  <si>
    <t>Data Clean-up and Management: A practical guide for librarians</t>
  </si>
  <si>
    <t>Hogarth, Margaret</t>
  </si>
  <si>
    <t>Materials Science and Engineering Composites</t>
  </si>
  <si>
    <t>Developments in fiber-reinforced polymer (FRP) composites for civil engineering</t>
  </si>
  <si>
    <t>Uddin, N</t>
  </si>
  <si>
    <t>Diet, immunity and inflammation</t>
  </si>
  <si>
    <t>Calder, P C</t>
  </si>
  <si>
    <t>Textile Design Yarn technologies</t>
  </si>
  <si>
    <t>False twist textured yarns: Principles, processing and applications</t>
  </si>
  <si>
    <t>Atkinson, C</t>
  </si>
  <si>
    <t>Library and Information Studies Public and other non-academic libraries</t>
  </si>
  <si>
    <t>From Lending to Learning: The development and extension of public libraries</t>
  </si>
  <si>
    <t>Food Science Ingredients</t>
  </si>
  <si>
    <t>Handbook of food proteins</t>
  </si>
  <si>
    <t>Phillips, G O</t>
  </si>
  <si>
    <t>Energy and Environmental Engineering Sustainable production</t>
  </si>
  <si>
    <t>Handbook of process integration: Minimisation of energy and water use, waste and emissions</t>
  </si>
  <si>
    <t>Klemes, J</t>
  </si>
  <si>
    <t>Human Resources Management in China: Cases in HR practice</t>
  </si>
  <si>
    <t>Davies, Doug</t>
  </si>
  <si>
    <t>Textile Design Clothing</t>
  </si>
  <si>
    <t>Improving comfort in clothing</t>
  </si>
  <si>
    <t>Song, G</t>
  </si>
  <si>
    <t>Textile Design Fabric technologies</t>
  </si>
  <si>
    <t>Innovative jacquard textile design using digital technologies</t>
  </si>
  <si>
    <t>Ng, F</t>
  </si>
  <si>
    <t>Inside China's Legal System</t>
  </si>
  <si>
    <t>Wang, Chang</t>
  </si>
  <si>
    <t>Materials Science and Engineering Electronic and optical materials</t>
  </si>
  <si>
    <t>Lasers for medical applications: Diagnostics, therapy and surgery</t>
  </si>
  <si>
    <t>Jelinkova, H</t>
  </si>
  <si>
    <t>Food Science Lipids (Including the Oily Press Series)</t>
  </si>
  <si>
    <t>Lipid analysis: Isolation, separation, identification and lipidomic analysis</t>
  </si>
  <si>
    <t>Christie, W. W.</t>
  </si>
  <si>
    <t>Oily Press</t>
  </si>
  <si>
    <t>Energy and Environmental Engineering High temperature materials and power generation</t>
  </si>
  <si>
    <t>Materials ageing and degradation in light water reactors: Mechanisms and management</t>
  </si>
  <si>
    <t>Murty, K L</t>
  </si>
  <si>
    <t>Modelling and simulation of integrated systems in engineering: Issues of methodology, quality, testing and application</t>
  </si>
  <si>
    <t>Murray-Smith, D J</t>
  </si>
  <si>
    <t>Library and Information Studies Electronic and information resources</t>
  </si>
  <si>
    <t>Multimedia Information Retrieval: Theory and techniques</t>
  </si>
  <si>
    <t>Raieli, Roberto</t>
  </si>
  <si>
    <t>New analytical approaches for verifying the origin of food</t>
  </si>
  <si>
    <t>Brereton, P</t>
  </si>
  <si>
    <t>New Content in Digital Repositories: The changing research landscape</t>
  </si>
  <si>
    <t>Simons, Natasha</t>
  </si>
  <si>
    <t>序號</t>
    <phoneticPr fontId="2" type="noConversion"/>
  </si>
  <si>
    <t>Handbook of Research on Cloud Infrastructures for Big Data Analytics</t>
    <phoneticPr fontId="2" type="noConversion"/>
  </si>
  <si>
    <t>Handbook of Research on Consumerism in Business and Marketing: Concepts and Practices</t>
    <phoneticPr fontId="2" type="noConversion"/>
  </si>
  <si>
    <r>
      <t>Villars, Pierre; Cenzual, Kari</t>
    </r>
    <r>
      <rPr>
        <sz val="10"/>
        <rFont val="新細明體"/>
        <family val="1"/>
        <charset val="136"/>
      </rPr>
      <t>n</t>
    </r>
    <phoneticPr fontId="2" type="noConversion"/>
  </si>
  <si>
    <t>9783110316209</t>
  </si>
  <si>
    <t>9783110279542</t>
  </si>
  <si>
    <t>9783110294002</t>
  </si>
  <si>
    <t>9783110241037</t>
  </si>
  <si>
    <t>9783034609173</t>
  </si>
  <si>
    <t>9783412211851</t>
  </si>
  <si>
    <t>9783034613507</t>
  </si>
  <si>
    <t>9781614510161</t>
  </si>
  <si>
    <t>9783110245837</t>
  </si>
  <si>
    <t>9783110327816</t>
  </si>
  <si>
    <t>9780674065499</t>
  </si>
  <si>
    <t>9780674075573</t>
  </si>
  <si>
    <t>9780674065406</t>
  </si>
  <si>
    <t>9783110271973</t>
  </si>
  <si>
    <t>9783110214246</t>
  </si>
  <si>
    <t>9783110267280</t>
  </si>
  <si>
    <t>9783110274653</t>
  </si>
  <si>
    <t>9780674729902</t>
  </si>
  <si>
    <t>9783110306507</t>
  </si>
  <si>
    <t>9783034614757</t>
  </si>
  <si>
    <t>9783486721195</t>
  </si>
  <si>
    <t>9783110267167</t>
  </si>
  <si>
    <t>9783110220049</t>
  </si>
  <si>
    <t>9781614510741</t>
  </si>
  <si>
    <t>9783110265408</t>
  </si>
  <si>
    <t>9783110238112</t>
  </si>
  <si>
    <t>9783110331127</t>
  </si>
  <si>
    <t>9783110294521</t>
  </si>
  <si>
    <t>9780674067646</t>
  </si>
  <si>
    <t>9781934078778</t>
  </si>
  <si>
    <t>9783034608909</t>
  </si>
  <si>
    <t>9783110308143</t>
  </si>
  <si>
    <t>9783034608961</t>
  </si>
  <si>
    <t>9783110225655</t>
  </si>
  <si>
    <t>9783034611664</t>
  </si>
  <si>
    <t>9781614510208</t>
  </si>
  <si>
    <t>9780674074163</t>
  </si>
  <si>
    <t>9783110306521</t>
  </si>
  <si>
    <t>9783110317510</t>
  </si>
  <si>
    <t>9783110315233</t>
  </si>
  <si>
    <t>9783110324327</t>
  </si>
  <si>
    <t>9780674065291</t>
  </si>
  <si>
    <t>9783110289336</t>
  </si>
  <si>
    <t>9783110281026</t>
  </si>
  <si>
    <t>Chemical Photocatalysis</t>
  </si>
  <si>
    <t>Medicine</t>
  </si>
  <si>
    <t>Molecular Diagnostics of Infectious Diseases</t>
  </si>
  <si>
    <t>Kessler, Harald H</t>
  </si>
  <si>
    <t>9780415804400</t>
  </si>
  <si>
    <t>9780415588843</t>
  </si>
  <si>
    <t>9781844077137</t>
  </si>
  <si>
    <t>9780415960946</t>
  </si>
  <si>
    <t>9780415583688</t>
  </si>
  <si>
    <t>9780415371971</t>
  </si>
  <si>
    <t>9780415574013</t>
  </si>
  <si>
    <t>Oldenbourg Wissenschaftsverlag</t>
  </si>
  <si>
    <t>British and American Literature</t>
  </si>
  <si>
    <t>Elizabethan Translation and Literary Culture</t>
  </si>
  <si>
    <t>Schmidt, Gabriela</t>
  </si>
  <si>
    <t>Foreign Language Teaching in Asia and Beyond: Current Perspectives and Future Directions</t>
  </si>
  <si>
    <t>Learning Chinese: Linguistic, Sociocultural, and Narrative Perspectives</t>
  </si>
  <si>
    <t>Anderson, Tim; Ilnyckyj, Roma;</t>
  </si>
  <si>
    <t>Classical Studies</t>
  </si>
  <si>
    <t>Plato's Sophist Revisited</t>
  </si>
  <si>
    <t>M Robinson, Beatriz Bossi; T</t>
  </si>
  <si>
    <t>Economics</t>
  </si>
  <si>
    <t>Health and Wellness: Health &amp; Wellness (General)</t>
  </si>
  <si>
    <t>A Student Guide to Health: Understanding the Facts, Trends, and Challenges</t>
  </si>
  <si>
    <t>Ozer, Yvette Malamud</t>
  </si>
  <si>
    <t>America Goes Green: An Encyclopedia of Eco-Friendly Culture in the United States</t>
  </si>
  <si>
    <t>White, Kim Kennedy</t>
  </si>
  <si>
    <t>American History through American Sports: From Colonial Lacrosse to Extreme Sports</t>
  </si>
  <si>
    <t>Arms Control Policy: A Guide to the Issues</t>
  </si>
  <si>
    <t>Chevrier, Marie Isabelle</t>
  </si>
  <si>
    <t>Popular Culture: Film</t>
  </si>
  <si>
    <t>Coppolas, The: A Family Business</t>
  </si>
  <si>
    <t>LoBrutto, Vincent</t>
  </si>
  <si>
    <t>Entertainment Industry: A Reference Handbook</t>
  </si>
  <si>
    <t>Haupert, Michael J.</t>
  </si>
  <si>
    <t>Business: Marketing, Advertising, Sales</t>
  </si>
  <si>
    <t>Marketing in the 21st Century and Beyond: Timeless Strategies for Success, Condensed Edition</t>
  </si>
  <si>
    <t>Mexico Today: An Encyclopedia of Life in the Republic</t>
  </si>
  <si>
    <t>Saragoza, Alex M.</t>
  </si>
  <si>
    <t>Library Programs and Services: Educational Technology</t>
  </si>
  <si>
    <t>Networked Library, The: A Guide for the Educational Use of Social Networking Sites</t>
  </si>
  <si>
    <t>Purcell, Melissa A.</t>
  </si>
  <si>
    <t>Prophylactic Mastectomy: Insights from Women Who Chose to Reduce Their Risk</t>
  </si>
  <si>
    <t>Patenaude, Andrea Farkas</t>
  </si>
  <si>
    <t>Race and Ethnicity: American Indian Studies</t>
  </si>
  <si>
    <t>Reservation Capitalism: Economic Development in Indian Country</t>
  </si>
  <si>
    <t>Miller, Robert J.</t>
  </si>
  <si>
    <t>Social Networking for Schools</t>
  </si>
  <si>
    <t>Baule, Steven M.</t>
  </si>
  <si>
    <t>Voices of Unbelief: Documents from Atheists and Agnostics</t>
  </si>
  <si>
    <t>McGowan, Dale</t>
  </si>
  <si>
    <t>Working in Your Major: How to Find a Job When You Graduate</t>
  </si>
  <si>
    <t>Ghilani, Mary E.</t>
  </si>
  <si>
    <t>Energy-Aware Systems and Networking for Sustainable Initiatives</t>
  </si>
  <si>
    <t>Kaabouch, Naima</t>
  </si>
  <si>
    <t>Sustainable Systems and Energy Management at the Regional Level: Comparative Approaches</t>
  </si>
  <si>
    <t>Tortora, Marco</t>
  </si>
  <si>
    <t>Classroom Practice</t>
  </si>
  <si>
    <t>A Chinese Perspective on Teaching and Learning</t>
  </si>
  <si>
    <t>Women's Studies</t>
  </si>
  <si>
    <t>Feminist Solidarity at the Crossroads: Intersectional Women's Studies for Transracial Alliance</t>
  </si>
  <si>
    <t>Democracy</t>
  </si>
  <si>
    <t>The Conceptual Politics of Democracy Promotion</t>
  </si>
  <si>
    <t>Prometheus Assessed?: Research measurement, peer review, and citation analysis</t>
  </si>
  <si>
    <t>Goldfinch, Shaun</t>
  </si>
  <si>
    <t>Engineering? Transport materials and technologies</t>
  </si>
  <si>
    <t>Advanced materials in automotive engineering</t>
  </si>
  <si>
    <t>Rowe, J</t>
  </si>
  <si>
    <t>Advances in meat, poultry and seafood packaging</t>
  </si>
  <si>
    <t>Kerry, J P</t>
  </si>
  <si>
    <t>Materials Science and Engineering Mechanical engineering and general materials</t>
  </si>
  <si>
    <t>Defect structure in nanomaterials</t>
  </si>
  <si>
    <t>Gubicza, J</t>
  </si>
  <si>
    <t>Introduction to the physics of nanoelectronics</t>
  </si>
  <si>
    <t>Tan, S G</t>
  </si>
  <si>
    <t>Leveraging information technology for optimal aircraft maintenance, repair and overhaul (MRO)</t>
  </si>
  <si>
    <t>Sahay, A</t>
  </si>
  <si>
    <t>Engineering? Design and product development</t>
  </si>
  <si>
    <t>New product development in textiles: Innovation and production</t>
  </si>
  <si>
    <t>Horne, L</t>
  </si>
  <si>
    <t>A Cognitive Linguistics View of Terminology and Specialized Language</t>
  </si>
  <si>
    <t>Code: Between Operation and Narration</t>
  </si>
  <si>
    <t>Ecological Urban Architecture: Qualitative Approaches to Sustainability</t>
  </si>
  <si>
    <t>Existence and Nature: New Perspectives</t>
  </si>
  <si>
    <t>Macroeconomics Beyond the NAIRU</t>
  </si>
  <si>
    <t xml:space="preserve">Storm, Servaas; Naastepad, C. </t>
  </si>
  <si>
    <t>Performing Interpersonal Violence: Court, Curse, and Comedy in Fourth-Century BCE Athens</t>
  </si>
  <si>
    <t>Philosophy and Salvation in Greek Religion</t>
  </si>
  <si>
    <t>Adluri, Vishwa</t>
  </si>
  <si>
    <t>The Aga Khan Case: Religion and Identity in Colonial India</t>
  </si>
  <si>
    <t>Purohit, Teena</t>
  </si>
  <si>
    <t>The Axial Age and Its Consequences</t>
  </si>
  <si>
    <t>The Mortal Sea: Fishing the Atlantic in the Age of Sail</t>
  </si>
  <si>
    <t>Bolster, W. Jeffrey</t>
  </si>
  <si>
    <t>The Syntax of Topic, Focus, and Contrast: An Interface-based Approach</t>
  </si>
  <si>
    <t>Neeleman, Ad</t>
  </si>
  <si>
    <t>Theories and Models of Communication</t>
  </si>
  <si>
    <t>Schulz, Peter J</t>
  </si>
  <si>
    <t>Origin of the Moon. New Concept: Geochemistry and Dynamics</t>
  </si>
  <si>
    <t>American History: 1860-1900 - War and Unification</t>
  </si>
  <si>
    <t>The Civil War in the East: Struggle, Stalemate, and Victory</t>
  </si>
  <si>
    <t>Simpson, Brooks D.</t>
  </si>
  <si>
    <t>Digital Processes: Planning, Designing, Production</t>
  </si>
  <si>
    <t>The Anthropology of Religion, Charisma and Ghosts: Chinese Lessons for Adequate Theory</t>
  </si>
  <si>
    <t>Feuchtwang, Stephen</t>
  </si>
  <si>
    <t>Understanding Global Trade</t>
  </si>
  <si>
    <t>Helpman, Elhanan</t>
  </si>
  <si>
    <t>Wireless Sensor Networks: Design Principles for Scattered Systems</t>
  </si>
  <si>
    <t>Haenselmann, Thomas</t>
  </si>
  <si>
    <t>E-Adoption and Socio-Economic Impacts: Emerging Infrastructural Effects</t>
  </si>
  <si>
    <t>Sharma, Sushil K.</t>
  </si>
  <si>
    <t>Aesthetic Constructions of Korean Nationalism: Spectacle, Politics and History</t>
  </si>
  <si>
    <t>Kal, Hong</t>
  </si>
  <si>
    <t>South East Asian Studies</t>
  </si>
  <si>
    <t>Business Practices in Southeast Asia: An interdisciplinary analysis of theravada Buddhist countries</t>
  </si>
  <si>
    <t>Hipsher, Scott A.</t>
  </si>
  <si>
    <t>Cultural Diversity, Heritage and Human Rights: Intersections in Theory and Practice</t>
  </si>
  <si>
    <t>Tourism Development/Impacts</t>
  </si>
  <si>
    <t>Drive Tourism: Trends and Emerging Markets</t>
  </si>
  <si>
    <t>Forecasting Forest Futures: A Hybrid Modelling Approach to the Assessment of Sustainability of Forest Ecosystems and Their Values</t>
  </si>
  <si>
    <t>Regulation</t>
  </si>
  <si>
    <t>From Heritage to Terrorism: Regulating Tourism in an Age of Uncertainty</t>
  </si>
  <si>
    <t>Simpson, Brian; Simpson, Chery</t>
  </si>
  <si>
    <t>Ethics and Philosophy of Sport</t>
  </si>
  <si>
    <t>Philosophical Perspectives on Gender in Sport and Physical Activity</t>
  </si>
  <si>
    <t>Asian Culture &amp; Society</t>
  </si>
  <si>
    <t>Youth, Society and Mobile Media in Asia</t>
  </si>
  <si>
    <t>Object Relations in Depression: A Return to Theory</t>
  </si>
  <si>
    <t>Lubbe, Trevor</t>
  </si>
  <si>
    <t>Research Developments in Biometrics and Video Processing Techniques</t>
  </si>
  <si>
    <t>Srivastava, Rajeev</t>
  </si>
  <si>
    <t>Research Developments in Computer Vision and Image Processing: Methodologies and Applications</t>
  </si>
  <si>
    <t>Family Law in Early Women's Rights Debates: Western Europe and the United States in the nineteenth and early twentieth centuries</t>
  </si>
  <si>
    <t>Fostering Language Teaching Efficiency through Cognitive Linguistics</t>
  </si>
  <si>
    <t>Knop, Sabine De</t>
  </si>
  <si>
    <t>Foundations of an Ethics of Belief</t>
  </si>
  <si>
    <t>Meylan, Anne</t>
  </si>
  <si>
    <t>Music</t>
  </si>
  <si>
    <t>Freedom and the Arts: Essays on Music and Literature</t>
  </si>
  <si>
    <t>Rosen, Charles</t>
  </si>
  <si>
    <t>Gentlemen Bankers: The World of J. P. Morgan</t>
  </si>
  <si>
    <t>Pak, Susie J.</t>
  </si>
  <si>
    <t>Gothicka: Vampire Heroes, Human Gods, and the New Supernatural</t>
  </si>
  <si>
    <t>Nelson, Victoria</t>
  </si>
  <si>
    <t>Grammatical Replication and Borrowability in Language Contact</t>
  </si>
  <si>
    <t>Wiemer, Bjo?rn</t>
  </si>
  <si>
    <t>Handbook of Foreign Language Communication and Learning</t>
  </si>
  <si>
    <t>Knapp, Karlfried</t>
  </si>
  <si>
    <t>Identity Formation in Globalizing Contexts: Language Learning in the New Millennium</t>
  </si>
  <si>
    <t>Higgins, Christina</t>
  </si>
  <si>
    <t>Imagination in Kant's Critical Philosophy</t>
  </si>
  <si>
    <t>Thompson, Michael L</t>
  </si>
  <si>
    <t>Geosciences</t>
  </si>
  <si>
    <t>Imaging, Modeling and Assimilation in Seismology</t>
  </si>
  <si>
    <t>Li, Yong-Gang</t>
  </si>
  <si>
    <t>Psychology</t>
  </si>
  <si>
    <t>Impulse: why we do what we do without knowing why we do it</t>
  </si>
  <si>
    <t>Lewis, David</t>
  </si>
  <si>
    <t>Impulsive Differential Inclusions: A Fixed Point Approach</t>
  </si>
  <si>
    <t>Graef, John R.; Henderson, Joh</t>
  </si>
  <si>
    <t>In Search of Pythagoreanism: Pythagoreanism as an Historiographical Category</t>
  </si>
  <si>
    <t>Cornelli, Gabriele</t>
  </si>
  <si>
    <t>In Vitro and In Vivo Hemolysis: An Unresolved Dispute in Laboratory Medicine</t>
  </si>
  <si>
    <t>Lippi, Giuseppe; Favaloro, Emm</t>
  </si>
  <si>
    <t>Insulating Materials: Principles, Materials, Applications</t>
  </si>
  <si>
    <t>Kant on Human Dignity</t>
  </si>
  <si>
    <t>Sensen, Oliver</t>
  </si>
  <si>
    <t>Philosophy</t>
  </si>
  <si>
    <t>Kant's Ethics: The Good, Freedom, and the Will</t>
  </si>
  <si>
    <t>Silber, John</t>
  </si>
  <si>
    <t>De Gruyter Inc.</t>
  </si>
  <si>
    <t>Kant's Moral Metaphysics: God, Freedom, and Immortality</t>
  </si>
  <si>
    <t>Kant's Philosophy of the Unconscious</t>
  </si>
  <si>
    <t>Giordanetti, Piero</t>
  </si>
  <si>
    <t>Language, Culture and the Dynamics of Age</t>
  </si>
  <si>
    <t>Duszak, Anna</t>
  </si>
  <si>
    <t>Law and Justice in Literature, Film and Theater: Nordic Perspectives</t>
  </si>
  <si>
    <t>Simonsen, Karen-Margrethe</t>
  </si>
  <si>
    <t>Laws of Creation: Property Rights in the World of Ideas</t>
  </si>
  <si>
    <t>Cass, Ronald A.; Hylton, Keith</t>
  </si>
  <si>
    <t>Limited Edition: Prototypes, One-Offs and Design Art Furniture</t>
  </si>
  <si>
    <t>Lovell, Sophie</t>
  </si>
  <si>
    <t>Living for the Elderly: A Design Manual</t>
  </si>
  <si>
    <t>Lotka-Volterra and Related Systems: Recent Developments in Population Dynamics</t>
  </si>
  <si>
    <t>Ahmad, Shair</t>
  </si>
  <si>
    <t>Non-Western Philosophy</t>
  </si>
  <si>
    <t>Manuscripts and Travellers: The Sino-Tibetan Documents of a Tenth-Century Buddhist Pilgrim</t>
  </si>
  <si>
    <t>Galambos, Imre; van Schaik, Sa</t>
  </si>
  <si>
    <t>Markov Processes, Semigroups and Generators</t>
  </si>
  <si>
    <t>Kolokoltsov, Vassili N.</t>
  </si>
  <si>
    <t>Material Design: Informing Architecture by Materiality</t>
  </si>
  <si>
    <t>Nazis in the Holy Land 1933-1948</t>
  </si>
  <si>
    <t>Wawrzyn, Heidemarie</t>
  </si>
  <si>
    <t>Nero in Opera: Librettos as Transformations of Ancient Sources</t>
  </si>
  <si>
    <t>Manuwald, Gesine</t>
  </si>
  <si>
    <t>Nietzsche, Wagner, Europe</t>
  </si>
  <si>
    <t>Prange, Martine</t>
  </si>
  <si>
    <t>Paradigm Shift in Language Planning and Policy: Game-Theoretic Solutions</t>
  </si>
  <si>
    <t>Koffi, Ettien</t>
  </si>
  <si>
    <t>Paths toward the Modern Fiscal State: England, Japan, and China</t>
  </si>
  <si>
    <t>He, Wenkai</t>
  </si>
  <si>
    <t>Pharmacotherapeutics in Medical Disorders</t>
  </si>
  <si>
    <t>Greydanus, Donald E</t>
  </si>
  <si>
    <t>Philosophical Deliberations</t>
  </si>
  <si>
    <t>Rescher, Nicholas</t>
  </si>
  <si>
    <t>Plastics: in Architecture and Construction</t>
  </si>
  <si>
    <t>Prefabricated Systems: Principles of Construction</t>
  </si>
  <si>
    <t xml:space="preserve">Knaack, Ulrich; Chung-Klatte, </t>
  </si>
  <si>
    <t>Property Possession as Identity: An Essay in Metaphysics</t>
  </si>
  <si>
    <t>Monaghan, Patrick X.</t>
  </si>
  <si>
    <t>Proportional Liability: Analytical and Comparative Perspectives</t>
  </si>
  <si>
    <t>Green, Michael D.</t>
  </si>
  <si>
    <t>Public Policy in an Uncertain World: Analysis and Decisions</t>
  </si>
  <si>
    <t>Manski, Charles F.</t>
  </si>
  <si>
    <t>Linguistic Theories</t>
  </si>
  <si>
    <t>Quantitative Methods in Cognitive Semantics: Corpus-Driven Approaches</t>
  </si>
  <si>
    <t>Glynn, Dylan</t>
  </si>
  <si>
    <t>Religion</t>
  </si>
  <si>
    <t>Religious Voices in Self-Narratives: Making Sense of Life in Times of Transition</t>
  </si>
  <si>
    <t>Zock, Hetty</t>
  </si>
  <si>
    <t>Research in Chinese as a Second Language</t>
  </si>
  <si>
    <t>Business, Commercial and Company Law</t>
  </si>
  <si>
    <t>Rethinking Patent Law</t>
  </si>
  <si>
    <t>Feldman, Robin</t>
  </si>
  <si>
    <t>9780415463003</t>
  </si>
  <si>
    <t>9780415889841</t>
  </si>
  <si>
    <t>9780415565141</t>
  </si>
  <si>
    <t>9780415567244</t>
  </si>
  <si>
    <t>9780805859249</t>
  </si>
  <si>
    <t>9780415579964</t>
  </si>
  <si>
    <t>9780415548946</t>
  </si>
  <si>
    <t>9780415617093</t>
  </si>
  <si>
    <t>9780415876438</t>
  </si>
  <si>
    <t>9780415477383</t>
  </si>
  <si>
    <t>9780415880862</t>
  </si>
  <si>
    <t>9781843346203</t>
  </si>
  <si>
    <t>9781843345923</t>
  </si>
  <si>
    <t>9781843345985</t>
  </si>
  <si>
    <t>9780857094704</t>
  </si>
  <si>
    <t>9781843347316</t>
  </si>
  <si>
    <t>9781843346975</t>
  </si>
  <si>
    <t>9781843347071</t>
  </si>
  <si>
    <t>9781843347057</t>
  </si>
  <si>
    <t>9781843346722</t>
  </si>
  <si>
    <t>9781843343882</t>
  </si>
  <si>
    <t>9780857094643</t>
  </si>
  <si>
    <t>9781843347019</t>
  </si>
  <si>
    <t>9781843345527</t>
  </si>
  <si>
    <t>9780857094605</t>
  </si>
  <si>
    <t>9781843346906</t>
  </si>
  <si>
    <t>9781843347194</t>
  </si>
  <si>
    <t>9781843347347</t>
  </si>
  <si>
    <t>9781843347224</t>
  </si>
  <si>
    <t>9781843347439</t>
  </si>
  <si>
    <t>9781843347323</t>
  </si>
  <si>
    <t>9781843347149</t>
  </si>
  <si>
    <t>9781843347262</t>
  </si>
  <si>
    <t>9781843346852</t>
  </si>
  <si>
    <t>9781843347156</t>
  </si>
  <si>
    <t>9781843347293</t>
  </si>
  <si>
    <t>9781843347361</t>
  </si>
  <si>
    <t>9780857090935</t>
  </si>
  <si>
    <t>9781845699697</t>
  </si>
  <si>
    <t>9781845693862</t>
  </si>
  <si>
    <t>9781907568442</t>
  </si>
  <si>
    <t>9781845695682</t>
  </si>
  <si>
    <t>9780857094377</t>
  </si>
  <si>
    <t>9780857092342</t>
  </si>
  <si>
    <t>9780857090379</t>
  </si>
  <si>
    <t>9781845699338</t>
  </si>
  <si>
    <t>American Sports: A History of Icons, Idols, and Ideas</t>
  </si>
  <si>
    <t>Nelson, Murry R.</t>
  </si>
  <si>
    <t>Race and Ethnicity: African American Studies</t>
  </si>
  <si>
    <t>Civil Rights Movement</t>
  </si>
  <si>
    <t>Wilson, Jamie J.</t>
  </si>
  <si>
    <t>Current Events and Issues: Environment</t>
  </si>
  <si>
    <t>Climate Change: An Encyclopedia of Science and History</t>
  </si>
  <si>
    <t>Black, Brian C.</t>
  </si>
  <si>
    <t>Librarianship: School Library Management</t>
  </si>
  <si>
    <t>Conducting Action Research to Evaluate Your School Library</t>
  </si>
  <si>
    <t>Sykes, Judith A.</t>
  </si>
  <si>
    <t>Cult of Individualism, The: A History of Disengagement in American Life</t>
  </si>
  <si>
    <t>Barlow, Aaron</t>
  </si>
  <si>
    <t>Psychology: Social Psychology</t>
  </si>
  <si>
    <t>Eating Disorders: An Encyclopedia of Causes, Treatment, and Prevention</t>
  </si>
  <si>
    <t>Reel, Justine J.</t>
  </si>
  <si>
    <t>Economics: Economic History</t>
  </si>
  <si>
    <t>Economic Thinkers: A Biographical Encyclopedia</t>
  </si>
  <si>
    <t>Dieterle, David A.</t>
  </si>
  <si>
    <t>Geography and World Cultures: Physical Geography and Environment</t>
  </si>
  <si>
    <t>Encyclopedia of Cultivated Plants: From Acacia to Zinnia</t>
  </si>
  <si>
    <t>Cumo, Christopher</t>
  </si>
  <si>
    <t>Encyclopedia of National Dress: Traditional Clothing around the World</t>
  </si>
  <si>
    <t>Condra, Jill</t>
  </si>
  <si>
    <t>Faiths across Time: 5,000 Years of Religious History</t>
  </si>
  <si>
    <t>Melton, J. Gordon</t>
  </si>
  <si>
    <t>Financial Justice: The People's Campaign to Stop Lender Abuse</t>
  </si>
  <si>
    <t>Kirsch, Larry</t>
  </si>
  <si>
    <t>Floating Collections: A Collection Development Model for Long-Term Success</t>
  </si>
  <si>
    <t>Bartlett, Wendy K.</t>
  </si>
  <si>
    <t>Going Places: A Reader's Guide to Travel Narratives</t>
  </si>
  <si>
    <t>Burgin, Robert</t>
  </si>
  <si>
    <t>Handheld Library, The: Mobile Technology and the Librarian</t>
  </si>
  <si>
    <t>Peters, Thomas A.</t>
  </si>
  <si>
    <t>Hats and Headwear around the World: A Cultural Encyclopedia</t>
  </si>
  <si>
    <t>Chico, Beverly</t>
  </si>
  <si>
    <t>Managing Volunteers: How to Maximize Your Most Valuable Resource</t>
  </si>
  <si>
    <t>Sakaduski, Nancy</t>
  </si>
  <si>
    <t>Librarianship: Cataloging and Technical Services</t>
  </si>
  <si>
    <t>RDA Workbook, The: Learning the Basics of Resource Description and Access</t>
  </si>
  <si>
    <t>Mering, Margaret</t>
  </si>
  <si>
    <t>Library Programs and Services: Children and YA Services</t>
  </si>
  <si>
    <t>Reference Skills for the School Librarian: Tools and Tips, Third Edition</t>
  </si>
  <si>
    <t>Riedling, Ann Marlow</t>
  </si>
  <si>
    <t>Linworth</t>
  </si>
  <si>
    <t>Religion and Mythology: Religion and Politics</t>
  </si>
  <si>
    <t>Religious Nationalism: A Reference Handbook</t>
  </si>
  <si>
    <t>Omer, Atalia</t>
  </si>
  <si>
    <t>Rock Climbing: The Ultimate Guide</t>
  </si>
  <si>
    <t>Robinson, Victoria</t>
  </si>
  <si>
    <t>Sexual Misconduct and the Future of Mega-Churches: How Large Religious Organizations Go Astray</t>
  </si>
  <si>
    <t>Starks, Glenn L.</t>
  </si>
  <si>
    <t>Religion and Mythology: Theology and Spirituality</t>
  </si>
  <si>
    <t>Spiritualist Movement, The: Speaking with the Dead in America and around the World</t>
  </si>
  <si>
    <t>Moreman, Christopher M.</t>
  </si>
  <si>
    <t>Street Food around the World: An Encyclopedia of Food and Culture</t>
  </si>
  <si>
    <t>Kraig, Bruce</t>
  </si>
  <si>
    <t>Understanding the Global Market: Navigating the International Business Environment</t>
  </si>
  <si>
    <t>Keillor, Bruce D.</t>
  </si>
  <si>
    <t>Varieties of Magical Experience, The: Indigenous, Medieval, and Modern Magic</t>
  </si>
  <si>
    <t>Hume, Lynne</t>
  </si>
  <si>
    <t>Religion and Mythology: History of Religion</t>
  </si>
  <si>
    <t>Voices of Early Christianity: Documents from the Origins of Christianity</t>
  </si>
  <si>
    <t>Kaatz, Kevin W.</t>
  </si>
  <si>
    <t>Women's Rights: Documents Decoded</t>
  </si>
  <si>
    <t>Shouse, Aimee D.</t>
  </si>
  <si>
    <t>Law</t>
  </si>
  <si>
    <t>Economic Foundations of International Law</t>
  </si>
  <si>
    <t>Posner, Eric A.; Sykes, Alan O</t>
  </si>
  <si>
    <t>Harvard University Press</t>
  </si>
  <si>
    <t>Science &amp; Technology</t>
  </si>
  <si>
    <t>Physics</t>
  </si>
  <si>
    <t>101 Quantum Questions: What You Need to Know About the World You Can't See</t>
  </si>
  <si>
    <t>Ford, Kenneth W.</t>
  </si>
  <si>
    <t>Applied Linguistics</t>
  </si>
  <si>
    <t>Media in Foreign Language Teaching and Learning</t>
  </si>
  <si>
    <t>Chan, Wai Meng</t>
  </si>
  <si>
    <t>Metaphor and Reconciliation: The Discourse Dynamics of Empathy in Post-Conflict Conversations</t>
  </si>
  <si>
    <t>Cameron, Lynne</t>
  </si>
  <si>
    <t>Museum and Heritage Studies</t>
  </si>
  <si>
    <t>Museums in a Troubled World: Renewal, Irrelevance or Collapse?</t>
  </si>
  <si>
    <t>Janes, Robert R.</t>
  </si>
  <si>
    <t>Marketing Communications</t>
  </si>
  <si>
    <t>Music, Movies, Meanings, and Markets: Cinemajazzamatazz</t>
  </si>
  <si>
    <t>Holbrook, Morris</t>
  </si>
  <si>
    <t>Theatre &amp; Performance Studies</t>
  </si>
  <si>
    <t>Nineteenth-Century Theatre and the Imperial Encounter</t>
  </si>
  <si>
    <t>Gould, Marty</t>
  </si>
  <si>
    <t>The Age of Equality: The Twentieth Century in Economic Perspective</t>
  </si>
  <si>
    <t>Pomfret, Richard</t>
  </si>
  <si>
    <t>Linguistics, Communications</t>
  </si>
  <si>
    <t>The Grammaticalization of 'Give' + Infinitive: A Comparative Study of Russian, Polish, and Czech</t>
  </si>
  <si>
    <t>Waldenfels, Ruprecht</t>
  </si>
  <si>
    <t>Business Management</t>
  </si>
  <si>
    <t>The Rise of the People's Bank of China: The Politics of Institutional Change</t>
  </si>
  <si>
    <t>Bell, Stephen; Feng, Hui</t>
  </si>
  <si>
    <t>RNA Structure and Folding: Biophysical Techniques and Prediction Methods</t>
  </si>
  <si>
    <t>Klostermeier, Dagmar</t>
  </si>
  <si>
    <t>A Palette of Particles</t>
  </si>
  <si>
    <t>Bernstein, Jeremy</t>
  </si>
  <si>
    <t>Biology</t>
  </si>
  <si>
    <t>Advances in Algal Cell Biology</t>
  </si>
  <si>
    <t>Heimann, Kirsten</t>
  </si>
  <si>
    <t>Textbooks, Reference Books Natural Sciences</t>
  </si>
  <si>
    <t>How Economics Shapes Science</t>
  </si>
  <si>
    <t>Stephan, Paula</t>
  </si>
  <si>
    <t>Linguistic Relativity: Evidence Across Languages and Cognitive Domains</t>
  </si>
  <si>
    <t>Everett, Caleb</t>
  </si>
  <si>
    <t>Methods in Protein Biochemistry</t>
  </si>
  <si>
    <t>Tschesche, Harald</t>
  </si>
  <si>
    <t>Numeral Classifiers in Chinese: The Syntax-Semantics Interface</t>
  </si>
  <si>
    <t>Li, XuPing</t>
  </si>
  <si>
    <t>Perspectives on Individual Characteristics and Foreign Language Education</t>
  </si>
  <si>
    <t>Plato Revived: Essays on Ancient Platonism in Honour of Dominic J. O'Meara</t>
  </si>
  <si>
    <t>International Law, Foreign Law, Comparative Law</t>
  </si>
  <si>
    <t>The Law of Obligations in Europe: A New Wave of Codifications</t>
  </si>
  <si>
    <t>Schulze, Reiner</t>
  </si>
  <si>
    <t>sellier. european law publishers</t>
  </si>
  <si>
    <t>[Set of Handbook and Bibliography]</t>
  </si>
  <si>
    <t>Literary Studies</t>
  </si>
  <si>
    <t>Germanic Languages</t>
  </si>
  <si>
    <t>A Usage Dictionary English-German / German-English - Gebrauchsw?rterbuch Englisch-Deutsch / Deutsch-Englisch</t>
  </si>
  <si>
    <t>Stein, Gabriele</t>
  </si>
  <si>
    <t>Fine Arts and Architecture</t>
  </si>
  <si>
    <t>Acoustics and Sound Insulation: Principles, Planning, Examples</t>
  </si>
  <si>
    <t>Mommertz, Eckard</t>
  </si>
  <si>
    <t>History of Philosophy</t>
  </si>
  <si>
    <t>Action, Contemplation, and Happiness: An Essay on Aristotle</t>
  </si>
  <si>
    <t>Reeve, C. D. C.</t>
  </si>
  <si>
    <t>Adrenaline</t>
  </si>
  <si>
    <t>Hoffman, Brian B.</t>
  </si>
  <si>
    <t>Adsorption Technology in Water Treatment: Fundamentals, Processes, and Modeling</t>
  </si>
  <si>
    <t>Worch, Eckhard</t>
  </si>
  <si>
    <t>Mathematics</t>
  </si>
  <si>
    <t>Advanced Financial Modelling</t>
  </si>
  <si>
    <t>Culture and History of non-European Territories</t>
  </si>
  <si>
    <t>American Umpire</t>
  </si>
  <si>
    <t>Cobbs Hoffman, Elizabeth</t>
  </si>
  <si>
    <t>Other Indo-European Languages</t>
  </si>
  <si>
    <t>An Anatomy of Chinese: Rhythm, Metaphor, Politics</t>
  </si>
  <si>
    <t>Link, Perry</t>
  </si>
  <si>
    <t>Architecture in Context: Helin Workshop</t>
  </si>
  <si>
    <t>Davey, Peter</t>
  </si>
  <si>
    <t>Aristotle and Plotinus on Memory</t>
  </si>
  <si>
    <t>King, Richard A.H.</t>
  </si>
  <si>
    <t>Biorefinery: From Biomass to Chemicals and Fuels</t>
  </si>
  <si>
    <t>Aresta, Michele</t>
  </si>
  <si>
    <t>Cognitive Linguistics and Translation: Advances in Some Theoretical Models and Applications</t>
  </si>
  <si>
    <t>Rojo, Ana</t>
  </si>
  <si>
    <t>Collected Papers on Monetary Theory</t>
  </si>
  <si>
    <t>Lucas, Robert E., Jr.</t>
  </si>
  <si>
    <t>Competition of Legal Systems and Harmonization of European Private Law: New Paths in a Comparative Perspective</t>
  </si>
  <si>
    <t>Alpa, Guido</t>
  </si>
  <si>
    <t>Components and Connections: Principles of Construction</t>
  </si>
  <si>
    <t>Meijs, Maarten; Knaack, Ulrich</t>
  </si>
  <si>
    <t>Computer Simulation in Physics and Engineering</t>
  </si>
  <si>
    <t>Steinhauser, Martin Oliver</t>
  </si>
  <si>
    <t>Concealing Coloration in Animals</t>
  </si>
  <si>
    <t>Diamond, Judy; Bond, Alan B.</t>
  </si>
  <si>
    <t>Contact Languages: A Comprehensive Guide</t>
  </si>
  <si>
    <t>Bakker, Peter</t>
  </si>
  <si>
    <t>Creating Desired Futures: How Design Thinking Innovates Business</t>
  </si>
  <si>
    <t>Shamiyeh, Michael</t>
  </si>
  <si>
    <t>Curious Behavior: Yawning, Laughing, Hiccupping, and Beyond</t>
  </si>
  <si>
    <t>Provine, Robert R.</t>
  </si>
  <si>
    <t>Literature in Diverse Languages</t>
  </si>
  <si>
    <t>Developmental Fairy Tales: Evolutionary Thinking and Modern Chinese Culture</t>
  </si>
  <si>
    <t>Jones, Andrew F.</t>
  </si>
  <si>
    <t>Digital Workflows in Architecture: Design – Assembly – Industry</t>
  </si>
  <si>
    <t>Marble, Scott</t>
  </si>
  <si>
    <t>Distribution Theory: Convolution, Fourier Transform, and Laplace Transform</t>
  </si>
  <si>
    <t>Dijk, Gerrit</t>
  </si>
  <si>
    <t>Doubtful Certainties: Language-Games, Forms of Life, Relativism</t>
  </si>
  <si>
    <t>Gaffal, Margit</t>
  </si>
  <si>
    <t>History</t>
  </si>
  <si>
    <t>East European Jews in Switzerland</t>
  </si>
  <si>
    <t>Lewinsky, Tamar</t>
  </si>
  <si>
    <t>East Meets West in the Middle Ages and Early Modern Times: Transcultural Experiences in the Premodern World</t>
  </si>
  <si>
    <t>Classen, Albrecht</t>
  </si>
  <si>
    <t>Elliptic Diophantine Equations: A Concrete Approach via the Elliptic Logarithm</t>
  </si>
  <si>
    <t>Tzanakis, Nikos</t>
  </si>
  <si>
    <t>Engineering Animals: How Life Works</t>
  </si>
  <si>
    <t>McFadzean, Alan; Denny, Mark</t>
  </si>
  <si>
    <t>Entrenchment in Usage-Based Theories: What Corpus Data Do and Do Not Reveal About The Mind</t>
  </si>
  <si>
    <t>Historical Linguistics</t>
  </si>
  <si>
    <t>Evidentiality in German: Linguistic Realization and Regularities in Grammaticalization</t>
  </si>
  <si>
    <t>Diewald, Gabriele; Smirnova, E</t>
  </si>
  <si>
    <t>extra: Encyclopaedia of Experimental Print Finishing</t>
  </si>
  <si>
    <t>Morlok, Franziska; Beckmann, T</t>
  </si>
  <si>
    <t>Biomedicine Life science, molecular and cellular biology</t>
  </si>
  <si>
    <t>Marine enzymes for biocatalysis: Sources, biocatalytic characteristics and bioprocesses of marine enzymes</t>
  </si>
  <si>
    <t>Trincone, A</t>
  </si>
  <si>
    <t>Optimizing Academic Library Services in the Digital Milieu: Digital devices and their emerging trends</t>
  </si>
  <si>
    <t>Ryan, Brendan</t>
  </si>
  <si>
    <t>Corrosion prevention of magnesium alloys</t>
  </si>
  <si>
    <t>Song, G-L</t>
  </si>
  <si>
    <t>Engineering? Civil engineering</t>
  </si>
  <si>
    <t>Handbook of recycled concrete and demolition waste</t>
  </si>
  <si>
    <t>Pacheco-Torgal, F</t>
  </si>
  <si>
    <t>Library and Information Studies e-learning and research</t>
  </si>
  <si>
    <t>Managing and Supporting Student Diversity in Higher Education: A casebook</t>
  </si>
  <si>
    <t>Benson, Robyn</t>
  </si>
  <si>
    <t>Library and Information Studies Personal and staff development</t>
  </si>
  <si>
    <t>Managing Burnout in the Workplace: A guide for information professionals</t>
  </si>
  <si>
    <t>McCormack, Nancy</t>
  </si>
  <si>
    <t>Biomedicine Pharmaceutical science technology, drug delivery</t>
  </si>
  <si>
    <t>Orphan drugs: Understanding the rare disease market and its dynamics</t>
  </si>
  <si>
    <t>Hernberg-Stahl, E</t>
  </si>
  <si>
    <t>Social Science and? Business?Management? Social media</t>
  </si>
  <si>
    <t>Security Risks in Social Media Technologies: Safe practices in public service applications</t>
  </si>
  <si>
    <t>Oxley, Alan</t>
  </si>
  <si>
    <t>Social Reading: Platforms, applications, clouds and tags</t>
  </si>
  <si>
    <t>Solving Disputes for Regional Cooperation and Development in the South China Sea: A Chinese perspective</t>
  </si>
  <si>
    <t>Wu, Shicun</t>
  </si>
  <si>
    <t>Biomedicine Stem cell sciences</t>
  </si>
  <si>
    <t>Stem cell bioprocessing: For cellular therapy, diagnostics and drug development</t>
  </si>
  <si>
    <t>Fernandes, T G</t>
  </si>
  <si>
    <t>The Metadata Manual: A practical workbook</t>
  </si>
  <si>
    <t>Lubas, Rebecca</t>
  </si>
  <si>
    <t>Open Access and Digital Libraries: Social Science Libraries in Action</t>
  </si>
  <si>
    <t>Rudasill, Lynne M.</t>
  </si>
  <si>
    <t>De Gruyter Saur</t>
  </si>
  <si>
    <t>Sociology</t>
  </si>
  <si>
    <t>Recognizing Public Value</t>
  </si>
  <si>
    <t>Moore, Mark H.</t>
  </si>
  <si>
    <t>Research Design and Methodology in Studies on L2 Tense and Aspect</t>
  </si>
  <si>
    <t>Salaberry, M Rafael</t>
  </si>
  <si>
    <t>Levels of Linguistic Description</t>
  </si>
  <si>
    <t>Statistics for Linguistics with R: A Practical Introduction</t>
  </si>
  <si>
    <t>Gries, Stefan Th.</t>
  </si>
  <si>
    <t>Stochastics: Introduction to Probability and Statistics</t>
  </si>
  <si>
    <t>Georgii, Hans-Otto</t>
  </si>
  <si>
    <t>Storyplaying: Agency and Narrative in Video Games</t>
  </si>
  <si>
    <t>Domsch, Sebastian</t>
  </si>
  <si>
    <t>Political Science</t>
  </si>
  <si>
    <t>River.Space.Design: Planning Strategies, Methods and Projects for Urban Rivers</t>
  </si>
  <si>
    <t>Prominski, Martin; Stokman, An</t>
  </si>
  <si>
    <t>Rules, Reason, and Self-Knowledge</t>
  </si>
  <si>
    <t>Tanney, Julia</t>
  </si>
  <si>
    <t>Small Houses: Contemporary Japanese Dwellings</t>
  </si>
  <si>
    <t>Hildner, Claudia</t>
  </si>
  <si>
    <t>Small Town Sustainability: Economic, Social, and Environmental Innovation</t>
  </si>
  <si>
    <t>Knox, Paul; Mayer, Heike</t>
  </si>
  <si>
    <t>Sublime Drama: British Theatre of the 1990s</t>
  </si>
  <si>
    <t>Baraniecka, Elzbieta Iwona</t>
  </si>
  <si>
    <t>Systematic Theology and Philosophy of Religion</t>
  </si>
  <si>
    <t>Testing Prayer: Science and Healing</t>
  </si>
  <si>
    <t>Brown, Candy Gunther</t>
  </si>
  <si>
    <t>Education</t>
  </si>
  <si>
    <t>Testing Wars in the Public Schools: A Forgotten History</t>
  </si>
  <si>
    <t>Reese, William J.</t>
  </si>
  <si>
    <t>The Assumptions Economists Make</t>
  </si>
  <si>
    <t>Schlefer, Jonathan</t>
  </si>
  <si>
    <t>Service-Driven Approaches to Architecture and Enterprise Integration</t>
  </si>
  <si>
    <t>Ramanathan, Raja</t>
  </si>
  <si>
    <t>Academic Knowledge Construction and Multimodal Curriculum Development</t>
  </si>
  <si>
    <t>Loveless, Douglas J.</t>
  </si>
  <si>
    <t>Advances in Abstract Intelligence and Soft Computing</t>
  </si>
  <si>
    <t>Wang, Yingxu</t>
  </si>
  <si>
    <t>Advancing Library Education: Technological Innovation and Instructional Design</t>
  </si>
  <si>
    <t>Sigal, Ari</t>
  </si>
  <si>
    <t>Advancing Technology and Educational Development through Blended Learning in Emerging Economies</t>
  </si>
  <si>
    <t>Ololube, Nwachukwu Prince</t>
  </si>
  <si>
    <t>Assessment and Evaluation of Time Factors in Online Teaching and Learning</t>
  </si>
  <si>
    <t>Barbera, Elena</t>
  </si>
  <si>
    <t>Cases on Communication Technology for Second Language Acquisition and Cultural Learning</t>
  </si>
  <si>
    <t>Aitken, Joan E.</t>
  </si>
  <si>
    <t>Cases on Professional Distance Education Degree Programs and Practices: Successes, Challenges, and Issues</t>
  </si>
  <si>
    <t>Sullivan, Kirk P.H.</t>
  </si>
  <si>
    <t>Citizen E-Participation in Urban Governance: Crowdsourcing and Collaborative Creativity</t>
  </si>
  <si>
    <t>Silva, Carlos Nunes</t>
  </si>
  <si>
    <t>Clinical Solutions and Medical Progress through User-Driven Healthcare</t>
  </si>
  <si>
    <t>Biswas, Rakesh</t>
  </si>
  <si>
    <t xml:space="preserve">Medicine, Healthcare, and Life Sciences </t>
  </si>
  <si>
    <t>Cloud Computing Applications for Quality Health Care Delivery</t>
  </si>
  <si>
    <t>Collaborative Communication Processes and Decision Making in Organizations</t>
  </si>
  <si>
    <t>Nikoi, Ephraim</t>
  </si>
  <si>
    <t>Data Mining in Dynamic Social Networks and Fuzzy Systems</t>
  </si>
  <si>
    <t>Data Science and Simulation in Transportation Research</t>
  </si>
  <si>
    <t>Janssens, Davy</t>
  </si>
  <si>
    <t>Sun, Zhaohao</t>
  </si>
  <si>
    <t>Dynamic Leadership Models for Global Business: Enhancing Digitally Connected Environments</t>
  </si>
  <si>
    <t>Smith, Peter A. C.</t>
  </si>
  <si>
    <t>Economic Behavior, Game Theory, and Technology in Emerging Markets</t>
  </si>
  <si>
    <t>Electromagnetic Transients in Transformer and Rotating Machine Windings</t>
  </si>
  <si>
    <t>Su, Charles Q.</t>
  </si>
  <si>
    <t>Emerging Methods and Multidisciplinary Applications in Geospatial Research</t>
  </si>
  <si>
    <t>Riess, Werner</t>
    <phoneticPr fontId="2" type="noConversion"/>
  </si>
  <si>
    <t>Galimov, Erik M</t>
    <phoneticPr fontId="2" type="noConversion"/>
  </si>
  <si>
    <t>Knippers, Jan; Cremers, Jan</t>
    <phoneticPr fontId="2" type="noConversion"/>
  </si>
  <si>
    <t>Hauschild, Moritz; Karzel, Rüdiger</t>
    <phoneticPr fontId="2" type="noConversion"/>
  </si>
  <si>
    <t>Construction Manual for Polymers + Membranes: Materials, Semi-finished Products, Form Finding, Design</t>
    <phoneticPr fontId="2" type="noConversion"/>
  </si>
  <si>
    <t>Community Resilience and Environmental Transitions</t>
  </si>
  <si>
    <t>Wilson, Geoff</t>
  </si>
  <si>
    <t>Heritage Management &amp; Conservation</t>
  </si>
  <si>
    <t>Conservation</t>
  </si>
  <si>
    <t>Asian Business</t>
  </si>
  <si>
    <t>Corporate Political Strategies of Private Chinese Firms</t>
  </si>
  <si>
    <t>Ma, Hao; Lin, Shu; Liang, Neng</t>
  </si>
  <si>
    <t>Introductory &amp; Intermediate Statistics</t>
  </si>
  <si>
    <t>Data Analysis: A Model Comparison Approach, Second Edition</t>
  </si>
  <si>
    <t xml:space="preserve">Judd, Charles M.; McClelland, </t>
  </si>
  <si>
    <t>Feminist Theory</t>
  </si>
  <si>
    <t>Gender and Sexuality in Online Game Cultures: Passionate Play</t>
  </si>
  <si>
    <t>Environmental Economics</t>
  </si>
  <si>
    <t>Waste and Environmental Policy</t>
  </si>
  <si>
    <t>Inclusion and Special Educational Needs</t>
  </si>
  <si>
    <t>33 Ways to Help with Spelling: Supporting Children who Struggle with Basic Skills</t>
  </si>
  <si>
    <t>Morris, Heather; Smith, Sue</t>
  </si>
  <si>
    <t>Politics &amp; International Relations</t>
  </si>
  <si>
    <t>A Global Security Triangle: European, African and Asian interaction</t>
  </si>
  <si>
    <t>Educational Psychology</t>
  </si>
  <si>
    <t>A Teaching Assistant's Guide to Child Development and Psychology in the Classroom: Second edition</t>
  </si>
  <si>
    <t>Bentham, Susan</t>
  </si>
  <si>
    <t>Adlerian Therapy</t>
  </si>
  <si>
    <t>Adlerian Counseling and Psychotherapy: A Practitioner's Approach, Fifth Edition</t>
  </si>
  <si>
    <t>Sweeney, Thomas J.</t>
  </si>
  <si>
    <t>Media &amp; Communications</t>
  </si>
  <si>
    <t>Advertising: Its Business, Culture and Careers</t>
  </si>
  <si>
    <t>Tibbs, Andy</t>
  </si>
  <si>
    <t>Ethics Philosophy</t>
  </si>
  <si>
    <t>Alternative Perspectives on Lawyers and Legal Ethics: Reimagining the Profession</t>
  </si>
  <si>
    <t>Art Therapy</t>
  </si>
  <si>
    <t>An Introduction to Art Therapy Research</t>
  </si>
  <si>
    <t>Kapitan, Lynn</t>
  </si>
  <si>
    <t>Sustainable Development</t>
  </si>
  <si>
    <t>An Introduction to Climate Change Economics and Policy</t>
  </si>
  <si>
    <t>FitzRoy, Felix R; Papyrakis, E</t>
  </si>
  <si>
    <t>Jung &amp; Analytical Psychology</t>
  </si>
  <si>
    <t>Body, Mind and Healing After Jung: A Space of Questions</t>
  </si>
  <si>
    <t>Consumer Behaviour</t>
  </si>
  <si>
    <t>Boomer Marketing: Selling to a Recession Resistant Market</t>
  </si>
  <si>
    <t>Chaston, Ian</t>
  </si>
  <si>
    <t>Economic Geography</t>
  </si>
  <si>
    <t>Branding Cities: Cosmopolitanism, Parochialism, and Social Change</t>
  </si>
  <si>
    <t>Asian Religion</t>
  </si>
  <si>
    <t>Buddhism in Australia: Traditions in Change</t>
  </si>
  <si>
    <t>Green Construction</t>
  </si>
  <si>
    <t>http://ebooks.abc-clio.com/?isbn=9780313382451</t>
    <phoneticPr fontId="2" type="noConversion"/>
  </si>
  <si>
    <t>http://ebooks.abc-clio.com/?isbn=9780313378522</t>
    <phoneticPr fontId="2" type="noConversion"/>
  </si>
  <si>
    <t>http://ebooks.abc-clio.com/?isbn=9781440804274</t>
    <phoneticPr fontId="2" type="noConversion"/>
  </si>
  <si>
    <t>http://ebooks.abc-clio.com/?isbn=9781598847628</t>
    <phoneticPr fontId="2" type="noConversion"/>
  </si>
  <si>
    <t>http://ebooks.abc-clio.com/?isbn=9781610690560</t>
    <phoneticPr fontId="2" type="noConversion"/>
  </si>
  <si>
    <t>http://ebooks.abc-clio.com/?isbn=9780313396083</t>
    <phoneticPr fontId="2" type="noConversion"/>
  </si>
  <si>
    <t>http://ebooks.abc-clio.com/?isbn=9781440828300</t>
    <phoneticPr fontId="2" type="noConversion"/>
  </si>
  <si>
    <t>http://ebooks.abc-clio.com/?isbn=9780313383649</t>
    <phoneticPr fontId="2" type="noConversion"/>
  </si>
  <si>
    <t>http://ebooks.abc-clio.com/?isbn=9780313351181</t>
    <phoneticPr fontId="2" type="noConversion"/>
  </si>
  <si>
    <t>http://ebooks.abc-clio.com/?isbn=9780313359118</t>
    <phoneticPr fontId="2" type="noConversion"/>
  </si>
  <si>
    <t>http://ebooks.abc-clio.com/?isbn=9780313342974</t>
    <phoneticPr fontId="2" type="noConversion"/>
  </si>
  <si>
    <t>http://ebooks.abc-clio.com/?isbn=9781610692847</t>
    <phoneticPr fontId="2" type="noConversion"/>
  </si>
  <si>
    <t>http://ebooks.abc-clio.com/?isbn=9780313375354</t>
    <phoneticPr fontId="2" type="noConversion"/>
  </si>
  <si>
    <t>http://ebooks.abc-clio.com/?isbn=9781598849370</t>
    <phoneticPr fontId="2" type="noConversion"/>
  </si>
  <si>
    <t>http://ebooks.abc-clio.com/?isbn=9780313351600</t>
    <phoneticPr fontId="2" type="noConversion"/>
  </si>
  <si>
    <t>http://ebooks.abc-clio.com/?isbn=9780313378324</t>
    <phoneticPr fontId="2" type="noConversion"/>
  </si>
  <si>
    <t>http://ebooks.abc-clio.com/?isbn=9780313384776</t>
    <phoneticPr fontId="2" type="noConversion"/>
  </si>
  <si>
    <t>http://ebooks.abc-clio.com/?isbn=9781440803659</t>
    <phoneticPr fontId="2" type="noConversion"/>
  </si>
  <si>
    <t>http://ebooks.abc-clio.com/?isbn=9780313397677</t>
    <phoneticPr fontId="2" type="noConversion"/>
  </si>
  <si>
    <t>http://ebooks.abc-clio.com/?isbn=9780313377716</t>
    <phoneticPr fontId="2" type="noConversion"/>
  </si>
  <si>
    <t>http://ebooks.abc-clio.com/?isbn=9781440829444</t>
    <phoneticPr fontId="2" type="noConversion"/>
  </si>
  <si>
    <t>http://ebooks.abc-clio.com/?isbn=9780313386985</t>
    <phoneticPr fontId="2" type="noConversion"/>
  </si>
  <si>
    <t>http://ebooks.abc-clio.com/?isbn=9781610691581</t>
    <phoneticPr fontId="2" type="noConversion"/>
  </si>
  <si>
    <t>http://ebooks.abc-clio.com/?isbn=9781610693509</t>
    <phoneticPr fontId="2" type="noConversion"/>
  </si>
  <si>
    <t>http://ebooks.abc-clio.com/?isbn=9780313398186</t>
    <phoneticPr fontId="2" type="noConversion"/>
  </si>
  <si>
    <t>http://ebooks.abc-clio.com/?isbn=9780313399244</t>
    <phoneticPr fontId="2" type="noConversion"/>
  </si>
  <si>
    <t>http://ebooks.abc-clio.com/?isbn=9780313387128</t>
    <phoneticPr fontId="2" type="noConversion"/>
  </si>
  <si>
    <t>http://services.igi-global.com/resolvedoi/resolve.aspx?doi=10.4018/978-1-46664-442-7</t>
    <phoneticPr fontId="2" type="noConversion"/>
  </si>
  <si>
    <t>http://services.igi-global.com/resolvedoi/resolve.aspx?doi=10.4018/978-1-46664-916-3</t>
    <phoneticPr fontId="2" type="noConversion"/>
  </si>
  <si>
    <t>http://services.igi-global.com/resolvedoi/resolve.aspx?doi=10.4018/978-1-46664-860-9</t>
    <phoneticPr fontId="2" type="noConversion"/>
  </si>
  <si>
    <t>http://services.igi-global.com/resolvedoi/resolve.aspx?doi=10.4018/978-1-46662-029-2</t>
    <phoneticPr fontId="2" type="noConversion"/>
  </si>
  <si>
    <t>http://services.igi-global.com/resolvedoi/resolve.aspx?doi=10.4018/978-1-46665-039-8</t>
    <phoneticPr fontId="2" type="noConversion"/>
  </si>
  <si>
    <t>http://services.igi-global.com/resolvedoi/resolve.aspx?doi=10.4018/978-1-46665-884-4</t>
    <phoneticPr fontId="2" type="noConversion"/>
  </si>
  <si>
    <t>http://services.igi-global.com/resolvedoi/resolve.aspx?doi=10.4018/978-1-46662-967-7</t>
    <phoneticPr fontId="2" type="noConversion"/>
  </si>
  <si>
    <t>http://services.igi-global.com/resolvedoi/resolve.aspx?doi=10.4018/978-1-46664-920-0</t>
    <phoneticPr fontId="2" type="noConversion"/>
  </si>
  <si>
    <t>http://services.igi-global.com/resolvedoi/resolve.aspx?doi=10.4018/978-1-46664-213-3</t>
    <phoneticPr fontId="2" type="noConversion"/>
  </si>
  <si>
    <t>http://services.igi-global.com/resolvedoi/resolve.aspx?doi=10.4018/978-1-46666-086-1</t>
    <phoneticPr fontId="2" type="noConversion"/>
  </si>
  <si>
    <t>http://services.igi-global.com/resolvedoi/resolve.aspx?doi=10.4018/978-1-46664-325-3</t>
    <phoneticPr fontId="2" type="noConversion"/>
  </si>
  <si>
    <t>http://services.igi-global.com/resolvedoi/resolve.aspx?doi=10.4018/978-1-46665-880-6</t>
    <phoneticPr fontId="2" type="noConversion"/>
  </si>
  <si>
    <t>http://services.igi-global.com/resolvedoi/resolve.aspx?doi=10.4018/978-1-46666-030-4</t>
    <phoneticPr fontId="2" type="noConversion"/>
  </si>
  <si>
    <t>http://www.tandfebooks.com/isbn/9780203867631</t>
    <phoneticPr fontId="2" type="noConversion"/>
  </si>
  <si>
    <t>http://www.tandfebooks.com/isbn/9780203873960</t>
    <phoneticPr fontId="2" type="noConversion"/>
  </si>
  <si>
    <t>http://www.tandfebooks.com/isbn/9781849775939</t>
    <phoneticPr fontId="2" type="noConversion"/>
  </si>
  <si>
    <t>http://www.tandfebooks.com/isbn/9781849774895</t>
    <phoneticPr fontId="2" type="noConversion"/>
  </si>
  <si>
    <t>http://www.tandfebooks.com/isbn/9780203863367</t>
    <phoneticPr fontId="2" type="noConversion"/>
  </si>
  <si>
    <t>http://www.tandfebooks.com/isbn/9780203880470</t>
    <phoneticPr fontId="2" type="noConversion"/>
  </si>
  <si>
    <t>http://www.tandfebooks.com/isbn/9780203830802</t>
    <phoneticPr fontId="2" type="noConversion"/>
  </si>
  <si>
    <t>http://www.tandfebooks.com/isbn/9780203881705</t>
    <phoneticPr fontId="2" type="noConversion"/>
  </si>
  <si>
    <t>http://www.tandfebooks.com/isbn/9780203865866</t>
    <phoneticPr fontId="2" type="noConversion"/>
  </si>
  <si>
    <t>http://www.tandfebooks.com/isbn/9780203873465</t>
    <phoneticPr fontId="2" type="noConversion"/>
  </si>
  <si>
    <t>http://www.tandfebooks.com/isbn/9780203843611</t>
    <phoneticPr fontId="2" type="noConversion"/>
  </si>
  <si>
    <t>http://www.tandfebooks.com/isbn/9780203849132</t>
    <phoneticPr fontId="2" type="noConversion"/>
  </si>
  <si>
    <t>http://www.tandfebooks.com/isbn/9780203840320</t>
    <phoneticPr fontId="2" type="noConversion"/>
  </si>
  <si>
    <t>http://www.tandfebooks.com/isbn/9780203884294</t>
    <phoneticPr fontId="2" type="noConversion"/>
  </si>
  <si>
    <t>http://www.tandfebooks.com/isbn/9780203876398</t>
    <phoneticPr fontId="2" type="noConversion"/>
  </si>
  <si>
    <t>http://www.tandfebooks.com/isbn/9780203841099</t>
    <phoneticPr fontId="2" type="noConversion"/>
  </si>
  <si>
    <t>http://www.tandfebooks.com/isbn/9780203803820</t>
    <phoneticPr fontId="2" type="noConversion"/>
  </si>
  <si>
    <t>http://dx.doi.org/10.1515/9783110214635</t>
    <phoneticPr fontId="2" type="noConversion"/>
  </si>
  <si>
    <t>https://doi.org/10.1515/9783034611473</t>
    <phoneticPr fontId="2" type="noConversion"/>
  </si>
  <si>
    <t>https://doi.org/10.4159/harvard.9780674067684</t>
    <phoneticPr fontId="2" type="noConversion"/>
  </si>
  <si>
    <t>https://doi.org/10.4159/harvard.9780674073814</t>
    <phoneticPr fontId="2" type="noConversion"/>
  </si>
  <si>
    <t>https://doi.org/10.4159/harvard.9780674065475</t>
    <phoneticPr fontId="2" type="noConversion"/>
  </si>
  <si>
    <t>https://doi.org/10.11129/detail.9783034614733</t>
    <phoneticPr fontId="2" type="noConversion"/>
  </si>
  <si>
    <t>http://www.tandfebooks.com/isbn/9780203880395</t>
    <phoneticPr fontId="2" type="noConversion"/>
  </si>
  <si>
    <t>http://dx.doi.org/10.4159/harvard.9780674061019</t>
    <phoneticPr fontId="2" type="noConversion"/>
  </si>
  <si>
    <t>https://doi.org/10.4159/harvard.9780674067219</t>
    <phoneticPr fontId="2" type="noConversion"/>
  </si>
  <si>
    <t>https://doi.org/10.4159/harvard.9780674067707</t>
    <phoneticPr fontId="2" type="noConversion"/>
  </si>
  <si>
    <t>https://doi.org/10.1515/9783110287073</t>
    <phoneticPr fontId="2" type="noConversion"/>
  </si>
  <si>
    <t>http://dx.doi.org/10.4159/harvard.9780674062917</t>
    <phoneticPr fontId="2" type="noConversion"/>
  </si>
  <si>
    <t>http://dx.doi.org/10.4159/harvard.9780674067196</t>
    <phoneticPr fontId="2" type="noConversion"/>
  </si>
  <si>
    <t>http://dx.doi.org/10.1515/9783110276367</t>
    <phoneticPr fontId="2" type="noConversion"/>
  </si>
  <si>
    <t>http://dx.doi.org/10.1515/9783110278927</t>
    <phoneticPr fontId="2" type="noConversion"/>
  </si>
  <si>
    <t>http://dx.doi.org/10.1515/9783866539907</t>
    <phoneticPr fontId="2" type="noConversion"/>
  </si>
  <si>
    <t>http://dx.doi.org/10.1515/9783110255027</t>
    <phoneticPr fontId="2" type="noConversion"/>
  </si>
  <si>
    <t>http://dx.doi.org/10.4159/harvard.9780674073593</t>
    <phoneticPr fontId="2" type="noConversion"/>
  </si>
  <si>
    <t>http://dx.doi.org/10.1515/9783866539839</t>
    <phoneticPr fontId="2" type="noConversion"/>
  </si>
  <si>
    <t>http://dx.doi.org/10.4159/harvard.9780674074941</t>
    <phoneticPr fontId="2" type="noConversion"/>
  </si>
  <si>
    <t>http://dx.doi.org/10.4159/harvard.9780674074118</t>
    <phoneticPr fontId="2" type="noConversion"/>
  </si>
  <si>
    <t>http://dx.doi.org/10.4159/harvard.9780674060968</t>
    <phoneticPr fontId="2" type="noConversion"/>
  </si>
  <si>
    <t>http://dx.doi.org/10.1515/9783110308389</t>
    <phoneticPr fontId="2" type="noConversion"/>
  </si>
  <si>
    <t>http://www.sciencedirect.com/science/book/9780857092366</t>
    <phoneticPr fontId="2" type="noConversion"/>
  </si>
  <si>
    <t>http://www.sciencedirect.com/science/book/9781907568886</t>
    <phoneticPr fontId="2" type="noConversion"/>
  </si>
  <si>
    <t>http://dx.doi.org/10.1515/9783110308143</t>
    <phoneticPr fontId="2" type="noConversion"/>
  </si>
  <si>
    <t>http://www.tandfebooks.com/isbn/9780203831618</t>
    <phoneticPr fontId="2" type="noConversion"/>
  </si>
  <si>
    <t>http://www.tandfebooks.com/isbn/9780203878491</t>
    <phoneticPr fontId="2" type="noConversion"/>
  </si>
  <si>
    <t>http://www.tandfebooks.com/isbn/9780203154779</t>
    <phoneticPr fontId="2" type="noConversion"/>
  </si>
  <si>
    <t>http://www.tandfebooks.com/isbn/9780203873328</t>
    <phoneticPr fontId="2" type="noConversion"/>
  </si>
  <si>
    <t>http://www.tandfebooks.com/isbn/9780203877456</t>
    <phoneticPr fontId="2" type="noConversion"/>
  </si>
  <si>
    <t>http://www.tandfebooks.com/isbn/9780203819067</t>
    <phoneticPr fontId="2" type="noConversion"/>
  </si>
  <si>
    <t>http://www.tandfebooks.com/isbn/9780203816837</t>
    <phoneticPr fontId="2" type="noConversion"/>
  </si>
  <si>
    <t>http://www.tandfebooks.com/isbn/9780203860885</t>
    <phoneticPr fontId="2" type="noConversion"/>
  </si>
  <si>
    <t>http://www.tandfebooks.com/isbn/9780203838020</t>
    <phoneticPr fontId="2" type="noConversion"/>
  </si>
  <si>
    <t>http://www.tandfebooks.com/isbn/9780203846742</t>
    <phoneticPr fontId="2" type="noConversion"/>
  </si>
  <si>
    <t>http://www.tandfebooks.com/isbn/9780203873090</t>
    <phoneticPr fontId="2" type="noConversion"/>
  </si>
  <si>
    <t>http://www.tandfebooks.com/isbn/9780203875919</t>
    <phoneticPr fontId="2" type="noConversion"/>
  </si>
  <si>
    <t>http://www.tandfebooks.com/isbn/9780203813607</t>
    <phoneticPr fontId="2" type="noConversion"/>
  </si>
  <si>
    <t>http://www.tandfebooks.com/isbn/9780203829394</t>
    <phoneticPr fontId="2" type="noConversion"/>
  </si>
  <si>
    <t>http://www.tandfebooks.com/isbn/9780203836408</t>
    <phoneticPr fontId="2" type="noConversion"/>
  </si>
  <si>
    <t>http://www.tandfebooks.com/isbn/9780203866955</t>
    <phoneticPr fontId="2" type="noConversion"/>
  </si>
  <si>
    <t>http://www.tandfebooks.com/isbn/9780203840818</t>
    <phoneticPr fontId="2" type="noConversion"/>
  </si>
  <si>
    <t>http://www.tandfebooks.com/isbn/9780203846360</t>
    <phoneticPr fontId="2" type="noConversion"/>
  </si>
  <si>
    <t>http://www.tandfebooks.com/isbn/9780203848043</t>
    <phoneticPr fontId="2" type="noConversion"/>
  </si>
  <si>
    <t>http://www.tandfebooks.com/isbn/9780203880692</t>
    <phoneticPr fontId="2" type="noConversion"/>
  </si>
  <si>
    <t>http://www.tandfebooks.com/isbn/9780203857052</t>
    <phoneticPr fontId="2" type="noConversion"/>
  </si>
  <si>
    <t>http://www.tandfebooks.com/isbn/9781849775144</t>
    <phoneticPr fontId="2" type="noConversion"/>
  </si>
  <si>
    <t>http://www.tandfebooks.com/isbn/9780203840634</t>
    <phoneticPr fontId="2" type="noConversion"/>
  </si>
  <si>
    <t>http://www.tandfebooks.com/isbn/9780203837962</t>
    <phoneticPr fontId="2" type="noConversion"/>
  </si>
  <si>
    <t>http://www.tandfebooks.com/isbn/9780203844748</t>
    <phoneticPr fontId="2" type="noConversion"/>
  </si>
  <si>
    <t>http://www.tandfebooks.com/isbn/9780203842072</t>
    <phoneticPr fontId="2" type="noConversion"/>
  </si>
  <si>
    <t>http://www.tandfebooks.com/isbn/9780203884324</t>
    <phoneticPr fontId="2" type="noConversion"/>
  </si>
  <si>
    <t>http://www.tandfebooks.com/isbn/9780203827871</t>
    <phoneticPr fontId="2" type="noConversion"/>
  </si>
  <si>
    <t>307.1'216</t>
  </si>
  <si>
    <t>HT166.T434</t>
  </si>
  <si>
    <t>R119.9.T4454</t>
  </si>
  <si>
    <t>371.33'453</t>
  </si>
  <si>
    <t>LB1044.87.S6175</t>
  </si>
  <si>
    <t>658.80089</t>
  </si>
  <si>
    <t>HF5415.T6963</t>
  </si>
  <si>
    <t>HF5548.32.T7394</t>
  </si>
  <si>
    <t>QA76.9.H85Y35</t>
  </si>
  <si>
    <t>620.0071'1</t>
  </si>
  <si>
    <t>T65.3.U85</t>
  </si>
  <si>
    <t>621.389'28</t>
  </si>
  <si>
    <t>HD38.7.I534</t>
  </si>
  <si>
    <t>QA76.9.W65B4</t>
  </si>
  <si>
    <t>958.104/7 223</t>
  </si>
  <si>
    <t>HV6431</t>
  </si>
  <si>
    <t>305.26 223</t>
  </si>
  <si>
    <t>HQ1061</t>
  </si>
  <si>
    <t>330.01/5195 223</t>
  </si>
  <si>
    <t>HB139</t>
  </si>
  <si>
    <t>363.51</t>
  </si>
  <si>
    <t>HD139</t>
  </si>
  <si>
    <t>351.0285</t>
  </si>
  <si>
    <t>JF1525.C59</t>
  </si>
  <si>
    <t>307.1/216 223</t>
  </si>
  <si>
    <t>HT169.55</t>
  </si>
  <si>
    <t>332 223</t>
  </si>
  <si>
    <t>HG176.7</t>
  </si>
  <si>
    <t>711.42 222</t>
  </si>
  <si>
    <t>HT166</t>
  </si>
  <si>
    <t>362.1028 223</t>
  </si>
  <si>
    <t>R119.9</t>
  </si>
  <si>
    <t>610.285 223</t>
  </si>
  <si>
    <t>006.3/31 223</t>
  </si>
  <si>
    <t>QA76.76.E95</t>
  </si>
  <si>
    <t>006.3 223</t>
  </si>
  <si>
    <t>QA76.76</t>
  </si>
  <si>
    <t>025.04 223</t>
  </si>
  <si>
    <t>TK5105.88815</t>
  </si>
  <si>
    <t>621.38 222</t>
  </si>
  <si>
    <t>005.8 223</t>
  </si>
  <si>
    <t>TK5105.59</t>
  </si>
  <si>
    <t>004.6782</t>
  </si>
  <si>
    <t>QA76.585</t>
  </si>
  <si>
    <t>620.1/1278 223</t>
  </si>
  <si>
    <t>TA417.3</t>
  </si>
  <si>
    <t>005.1/4 223</t>
  </si>
  <si>
    <t>QA76.76.V47</t>
  </si>
  <si>
    <t>004.2/1</t>
  </si>
  <si>
    <t>QA76.9.S88</t>
  </si>
  <si>
    <t>620/.0042 223</t>
  </si>
  <si>
    <t>TS156</t>
  </si>
  <si>
    <t>658.787</t>
  </si>
  <si>
    <t>TK6570.I34</t>
  </si>
  <si>
    <t>362.4/0484 223</t>
  </si>
  <si>
    <t>HV1569.3.Y68</t>
  </si>
  <si>
    <t>333.73 223</t>
  </si>
  <si>
    <t>QH541.5.S26</t>
  </si>
  <si>
    <t>355.033</t>
  </si>
  <si>
    <t>JZ5588</t>
  </si>
  <si>
    <t>305.231</t>
  </si>
  <si>
    <t>LB1117</t>
  </si>
  <si>
    <t>370.72</t>
  </si>
  <si>
    <t>LB1028.24</t>
  </si>
  <si>
    <t>659.1023</t>
  </si>
  <si>
    <t>HF5828.4</t>
  </si>
  <si>
    <t>340.1</t>
  </si>
  <si>
    <t>K123</t>
  </si>
  <si>
    <t>363.73874</t>
  </si>
  <si>
    <t>174.4</t>
  </si>
  <si>
    <t>HF5387</t>
  </si>
  <si>
    <t>150.1954</t>
  </si>
  <si>
    <t>BF161</t>
  </si>
  <si>
    <t>658.804</t>
  </si>
  <si>
    <t>HF5415.127</t>
  </si>
  <si>
    <t>307.76</t>
  </si>
  <si>
    <t>HT151</t>
  </si>
  <si>
    <t>294.30994</t>
  </si>
  <si>
    <t>BQ772</t>
  </si>
  <si>
    <t>307.33626</t>
  </si>
  <si>
    <t>HN49.C6</t>
  </si>
  <si>
    <t>519.535</t>
  </si>
  <si>
    <t>HA29</t>
  </si>
  <si>
    <t>337</t>
  </si>
  <si>
    <t>HG3882</t>
  </si>
  <si>
    <t>658.300952</t>
  </si>
  <si>
    <t>HF5549.2.J3</t>
  </si>
  <si>
    <t>951.6</t>
  </si>
  <si>
    <t>DS793.S62</t>
  </si>
  <si>
    <t>810.9358209732</t>
  </si>
  <si>
    <t>PS153.M56</t>
  </si>
  <si>
    <t>LB1044.88</t>
  </si>
  <si>
    <t>363.73874560995</t>
  </si>
  <si>
    <t>QC903.2.O3</t>
  </si>
  <si>
    <t>363.70094305</t>
  </si>
  <si>
    <t>GE149</t>
  </si>
  <si>
    <t>307.1216</t>
  </si>
  <si>
    <t>HT153</t>
  </si>
  <si>
    <t>501.4</t>
  </si>
  <si>
    <t>Q223</t>
  </si>
  <si>
    <t>610.14</t>
  </si>
  <si>
    <t>R118</t>
  </si>
  <si>
    <t>702.88</t>
  </si>
  <si>
    <t>N8555</t>
  </si>
  <si>
    <t>955</t>
  </si>
  <si>
    <t>DS266</t>
  </si>
  <si>
    <t>338.60951</t>
  </si>
  <si>
    <t>HD2741</t>
  </si>
  <si>
    <t>410.188</t>
  </si>
  <si>
    <t>P128.C68</t>
  </si>
  <si>
    <t>425</t>
  </si>
  <si>
    <t>P134</t>
  </si>
  <si>
    <t>361.060683</t>
  </si>
  <si>
    <t>BF636.6</t>
  </si>
  <si>
    <t>519.5</t>
  </si>
  <si>
    <t>QA276</t>
  </si>
  <si>
    <t>658.4012</t>
  </si>
  <si>
    <t>TS171</t>
  </si>
  <si>
    <t>001.42</t>
  </si>
  <si>
    <t>H62</t>
  </si>
  <si>
    <t>688.80286</t>
  </si>
  <si>
    <t>TD797.9</t>
  </si>
  <si>
    <t>025.04087</t>
  </si>
  <si>
    <t>070.18</t>
  </si>
  <si>
    <t>PN1995.9.D6</t>
  </si>
  <si>
    <t>634.9</t>
  </si>
  <si>
    <t>SD409</t>
  </si>
  <si>
    <t>370.115</t>
  </si>
  <si>
    <t>LC191</t>
  </si>
  <si>
    <t>331.1</t>
  </si>
  <si>
    <t>HC79.E5</t>
  </si>
  <si>
    <t>331.88092</t>
  </si>
  <si>
    <t>HD8393.F55</t>
  </si>
  <si>
    <t>341.2422</t>
  </si>
  <si>
    <t>JZ1578</t>
  </si>
  <si>
    <t>302.231</t>
  </si>
  <si>
    <t>HM1206</t>
  </si>
  <si>
    <t>306.487</t>
  </si>
  <si>
    <t>GV1469.17.S63</t>
  </si>
  <si>
    <t>793.932</t>
  </si>
  <si>
    <t>GV1469.15</t>
  </si>
  <si>
    <t>379.155</t>
  </si>
  <si>
    <t>LC71.3</t>
  </si>
  <si>
    <t>RC480</t>
  </si>
  <si>
    <t>333.338</t>
  </si>
  <si>
    <t>HD7287.3</t>
  </si>
  <si>
    <t>363.7387</t>
  </si>
  <si>
    <t>QC879.8</t>
  </si>
  <si>
    <t>372.623044</t>
  </si>
  <si>
    <t>PN1101</t>
  </si>
  <si>
    <t>342.730858</t>
  </si>
  <si>
    <t>KJC1676</t>
  </si>
  <si>
    <t>809.933538</t>
  </si>
  <si>
    <t>PN56.S5</t>
  </si>
  <si>
    <t>346.52048</t>
  </si>
  <si>
    <t>KNX1155</t>
  </si>
  <si>
    <t>909.04924</t>
  </si>
  <si>
    <t>DS117</t>
  </si>
  <si>
    <t>657.094</t>
  </si>
  <si>
    <t>HF5616.E8</t>
  </si>
  <si>
    <t>306.483</t>
  </si>
  <si>
    <t>GV706.5</t>
  </si>
  <si>
    <t>155.4243</t>
  </si>
  <si>
    <t>BF723.C5</t>
  </si>
  <si>
    <t>401.41</t>
  </si>
  <si>
    <t>P301.5.M48</t>
  </si>
  <si>
    <t>781.5420973</t>
  </si>
  <si>
    <t>ML2075</t>
  </si>
  <si>
    <t>726.5092</t>
  </si>
  <si>
    <t>NA1559.A5</t>
  </si>
  <si>
    <t>745.401</t>
  </si>
  <si>
    <t>NK1505</t>
  </si>
  <si>
    <t>346.0486</t>
  </si>
  <si>
    <t>K1505</t>
  </si>
  <si>
    <t>327.1120904</t>
  </si>
  <si>
    <t>D443</t>
  </si>
  <si>
    <t>332.10944</t>
  </si>
  <si>
    <t>HX263.S145</t>
  </si>
  <si>
    <t>306.0951249</t>
  </si>
  <si>
    <t>HN747.5</t>
  </si>
  <si>
    <t>153.8</t>
  </si>
  <si>
    <t>BF503</t>
  </si>
  <si>
    <t>155.25</t>
  </si>
  <si>
    <t>BF632</t>
  </si>
  <si>
    <t>362.1091724</t>
  </si>
  <si>
    <t>RA418.5.M4</t>
  </si>
  <si>
    <t>333.794094</t>
  </si>
  <si>
    <t>TJ807.9.E85</t>
  </si>
  <si>
    <t>303.3</t>
  </si>
  <si>
    <t>JC330</t>
  </si>
  <si>
    <t>491.782421</t>
  </si>
  <si>
    <t>PG2498</t>
  </si>
  <si>
    <t>155.2</t>
  </si>
  <si>
    <t>BF697.5.S46</t>
  </si>
  <si>
    <t>332.1</t>
  </si>
  <si>
    <t>HG1601</t>
  </si>
  <si>
    <t>153.32</t>
  </si>
  <si>
    <t>BF241</t>
  </si>
  <si>
    <t>428.0071</t>
  </si>
  <si>
    <t>LB1631</t>
  </si>
  <si>
    <t>372.62</t>
  </si>
  <si>
    <t>P95.3</t>
  </si>
  <si>
    <t>338.4791</t>
  </si>
  <si>
    <t>G156.5.S66</t>
  </si>
  <si>
    <t>156.33</t>
  </si>
  <si>
    <t>BF316.6</t>
  </si>
  <si>
    <t>372.677</t>
  </si>
  <si>
    <t>LB1042</t>
  </si>
  <si>
    <t>330.9494</t>
  </si>
  <si>
    <t>HC397</t>
  </si>
  <si>
    <t>951.24905</t>
  </si>
  <si>
    <t>JQ1530</t>
  </si>
  <si>
    <t>378.125</t>
  </si>
  <si>
    <t>LB2331</t>
  </si>
  <si>
    <t>741.5352</t>
  </si>
  <si>
    <t>PN6725</t>
  </si>
  <si>
    <t>418.00711</t>
  </si>
  <si>
    <t>P53.85</t>
  </si>
  <si>
    <t>341.584094</t>
  </si>
  <si>
    <t>JZ1570</t>
  </si>
  <si>
    <t>613.1</t>
  </si>
  <si>
    <t>RA566</t>
  </si>
  <si>
    <t>150.1953</t>
  </si>
  <si>
    <t>BF575.C8</t>
  </si>
  <si>
    <t>330.01</t>
  </si>
  <si>
    <t>HB75</t>
  </si>
  <si>
    <t>338.1</t>
  </si>
  <si>
    <t>S565.88</t>
  </si>
  <si>
    <t>910.688</t>
  </si>
  <si>
    <t>G155.A1</t>
  </si>
  <si>
    <t>338.927</t>
  </si>
  <si>
    <t>HD75.6</t>
  </si>
  <si>
    <t>302.2345</t>
  </si>
  <si>
    <t>PN1992.5</t>
  </si>
  <si>
    <t>306.01</t>
  </si>
  <si>
    <t>HM621</t>
  </si>
  <si>
    <t>363.5820941</t>
  </si>
  <si>
    <t>HD7333.A4</t>
  </si>
  <si>
    <t>302.222</t>
  </si>
  <si>
    <t>P93.5</t>
  </si>
  <si>
    <t>338.475521</t>
  </si>
  <si>
    <t>G156.5.E26</t>
  </si>
  <si>
    <t>331.210973</t>
  </si>
  <si>
    <t>HD4975</t>
  </si>
  <si>
    <t>363.728</t>
  </si>
  <si>
    <t>HD4485.E85</t>
  </si>
  <si>
    <t>372.632044</t>
  </si>
  <si>
    <t>LB1574</t>
  </si>
  <si>
    <t>372.623</t>
  </si>
  <si>
    <t>LB1576</t>
  </si>
  <si>
    <t>BF175.5.A33</t>
  </si>
  <si>
    <t>616.891656</t>
  </si>
  <si>
    <t>RC489.A7</t>
  </si>
  <si>
    <t>153.35</t>
  </si>
  <si>
    <t>BF408</t>
  </si>
  <si>
    <t>720.47</t>
  </si>
  <si>
    <t>372.41</t>
  </si>
  <si>
    <t>LB1139.5.R43</t>
  </si>
  <si>
    <t>307.1401</t>
  </si>
  <si>
    <t>HB172.5</t>
  </si>
  <si>
    <t>618.9289</t>
  </si>
  <si>
    <t>RJ499</t>
  </si>
  <si>
    <t>658.408</t>
  </si>
  <si>
    <t>HD60</t>
  </si>
  <si>
    <t>322.30951</t>
  </si>
  <si>
    <t>JQ1514.P7</t>
  </si>
  <si>
    <t>006.8</t>
  </si>
  <si>
    <t>QA76.9.H85</t>
  </si>
  <si>
    <t>306.44</t>
  </si>
  <si>
    <t>P40</t>
  </si>
  <si>
    <t>191</t>
  </si>
  <si>
    <t>B945.M461</t>
  </si>
  <si>
    <t>158.9</t>
  </si>
  <si>
    <t>BF431</t>
  </si>
  <si>
    <t>363.325938770973</t>
  </si>
  <si>
    <t>HE9776</t>
  </si>
  <si>
    <t>341.48</t>
  </si>
  <si>
    <t>K3240</t>
  </si>
  <si>
    <t>346.074</t>
  </si>
  <si>
    <t>K1100</t>
  </si>
  <si>
    <t>410.92</t>
  </si>
  <si>
    <t>P85.C79</t>
  </si>
  <si>
    <t>372.6044</t>
  </si>
  <si>
    <t>320.513</t>
  </si>
  <si>
    <t>JC574</t>
  </si>
  <si>
    <t>069</t>
  </si>
  <si>
    <t>AM7</t>
  </si>
  <si>
    <t>792.094109034</t>
  </si>
  <si>
    <t>PN2594</t>
  </si>
  <si>
    <t>341.2</t>
  </si>
  <si>
    <t>KZ3925</t>
  </si>
  <si>
    <t>302</t>
  </si>
  <si>
    <t>HM1033</t>
  </si>
  <si>
    <t>153.85</t>
  </si>
  <si>
    <t>BF637.B4</t>
  </si>
  <si>
    <t>796.01</t>
  </si>
  <si>
    <t>GV706.4</t>
  </si>
  <si>
    <t>401.43</t>
  </si>
  <si>
    <t>P325.5.S55</t>
  </si>
  <si>
    <t>954.93032</t>
  </si>
  <si>
    <t>KZ6795.S65</t>
  </si>
  <si>
    <t>621.31244</t>
  </si>
  <si>
    <t>TK1087</t>
  </si>
  <si>
    <t>HC241</t>
  </si>
  <si>
    <t>346.510664</t>
  </si>
  <si>
    <t>KNQ1056</t>
  </si>
  <si>
    <t>725.822</t>
  </si>
  <si>
    <t>NA6821</t>
  </si>
  <si>
    <t>793.31954</t>
  </si>
  <si>
    <t>GV1693</t>
  </si>
  <si>
    <t>362.19689</t>
  </si>
  <si>
    <t>RA790.6</t>
  </si>
  <si>
    <t>344.420325</t>
  </si>
  <si>
    <t>KD3299</t>
  </si>
  <si>
    <t>418.00785</t>
  </si>
  <si>
    <t>025.00285</t>
  </si>
  <si>
    <t>ZA4080</t>
  </si>
  <si>
    <t>025.52</t>
  </si>
  <si>
    <t>Z682.35.T43</t>
  </si>
  <si>
    <t>023.2</t>
  </si>
  <si>
    <t>Z682.4.C</t>
  </si>
  <si>
    <t>338.470046095</t>
  </si>
  <si>
    <t>HC415.I55</t>
  </si>
  <si>
    <t>025.30285</t>
  </si>
  <si>
    <t>Z699.35.S4</t>
  </si>
  <si>
    <t>332.04150951</t>
  </si>
  <si>
    <t>HG5782</t>
  </si>
  <si>
    <t>020.9</t>
  </si>
  <si>
    <t>Z845.C5</t>
  </si>
  <si>
    <t>025.52 N76c</t>
  </si>
  <si>
    <t>004</t>
  </si>
  <si>
    <t>Z678.9</t>
  </si>
  <si>
    <t>027.4</t>
  </si>
  <si>
    <t>337.54</t>
  </si>
  <si>
    <t>HC430.6</t>
  </si>
  <si>
    <t xml:space="preserve">025.1 </t>
  </si>
  <si>
    <t>Z678</t>
  </si>
  <si>
    <t>658.300951</t>
  </si>
  <si>
    <t>JF1601</t>
  </si>
  <si>
    <t>349.51</t>
  </si>
  <si>
    <t>KNQ68</t>
  </si>
  <si>
    <t>025.1</t>
  </si>
  <si>
    <t xml:space="preserve">378.2 </t>
  </si>
  <si>
    <t>LB2322.2</t>
  </si>
  <si>
    <t>158.7</t>
  </si>
  <si>
    <t>BF481</t>
  </si>
  <si>
    <t>006.7</t>
  </si>
  <si>
    <t>QA76.575</t>
  </si>
  <si>
    <t>025.04</t>
  </si>
  <si>
    <t>ZA4081.86</t>
  </si>
  <si>
    <t>027.70285</t>
  </si>
  <si>
    <t>Z711.45</t>
  </si>
  <si>
    <t>005.8</t>
  </si>
  <si>
    <t>070.573</t>
  </si>
  <si>
    <t>Z1033.E43</t>
  </si>
  <si>
    <t>320.1</t>
  </si>
  <si>
    <t>KZA1146.C6</t>
  </si>
  <si>
    <t>025.316</t>
  </si>
  <si>
    <t>Z666.7</t>
  </si>
  <si>
    <t xml:space="preserve">025.2 </t>
  </si>
  <si>
    <t xml:space="preserve">620.0042 </t>
  </si>
  <si>
    <t>TA174</t>
  </si>
  <si>
    <t xml:space="preserve">660.28424 </t>
  </si>
  <si>
    <t>TP159.M4</t>
  </si>
  <si>
    <t xml:space="preserve">667.9 </t>
  </si>
  <si>
    <t>VM951</t>
  </si>
  <si>
    <t>572.80285</t>
  </si>
  <si>
    <t>QH324.2</t>
  </si>
  <si>
    <t>610.28</t>
  </si>
  <si>
    <t>R857.M3</t>
  </si>
  <si>
    <t xml:space="preserve">620.1/8623 </t>
  </si>
  <si>
    <t>TA480</t>
  </si>
  <si>
    <t xml:space="preserve">624.1892 </t>
  </si>
  <si>
    <t>TA455.P55</t>
  </si>
  <si>
    <t>613.2</t>
  </si>
  <si>
    <t>RA784</t>
  </si>
  <si>
    <t xml:space="preserve">677 </t>
  </si>
  <si>
    <t>TS1445</t>
  </si>
  <si>
    <t>664</t>
  </si>
  <si>
    <t>TX531</t>
  </si>
  <si>
    <t>TX402</t>
  </si>
  <si>
    <t>615.895</t>
  </si>
  <si>
    <t>RB155.8</t>
  </si>
  <si>
    <t>613.2/82</t>
  </si>
  <si>
    <t>TX553.P7</t>
  </si>
  <si>
    <t>621.042</t>
  </si>
  <si>
    <t>TJ163.3</t>
  </si>
  <si>
    <t>363.7288</t>
  </si>
  <si>
    <t>TD899.C5885</t>
  </si>
  <si>
    <t>TT507</t>
  </si>
  <si>
    <t>639.8</t>
  </si>
  <si>
    <t>SH171</t>
  </si>
  <si>
    <t>677.022</t>
  </si>
  <si>
    <t>TS1475</t>
  </si>
  <si>
    <t>664.07</t>
  </si>
  <si>
    <t>TX546</t>
  </si>
  <si>
    <t>R857.L37</t>
  </si>
  <si>
    <t>547.77046</t>
  </si>
  <si>
    <t>QP751</t>
  </si>
  <si>
    <t>660.6/34</t>
  </si>
  <si>
    <t>TP248.65.E59</t>
  </si>
  <si>
    <t>621.4833</t>
  </si>
  <si>
    <t>TK9185</t>
  </si>
  <si>
    <t>612.4</t>
  </si>
  <si>
    <t>QP171</t>
  </si>
  <si>
    <t>620.00113</t>
  </si>
  <si>
    <t>T57.62</t>
  </si>
  <si>
    <t>664 223</t>
  </si>
  <si>
    <t>TP370.5</t>
  </si>
  <si>
    <t>615.19</t>
  </si>
  <si>
    <t>RS420</t>
  </si>
  <si>
    <t>621.38152</t>
  </si>
  <si>
    <t>TK7871.15.F5</t>
  </si>
  <si>
    <t>681.2</t>
  </si>
  <si>
    <t>TK7871.85</t>
  </si>
  <si>
    <t>616/.02774</t>
  </si>
  <si>
    <t>QH588.S83</t>
  </si>
  <si>
    <t>433/.21</t>
  </si>
  <si>
    <t>PF3640 .U83 2013</t>
  </si>
  <si>
    <t>NA2800</t>
  </si>
  <si>
    <t>171/.3</t>
  </si>
  <si>
    <t>B430</t>
  </si>
  <si>
    <t>E183.7</t>
  </si>
  <si>
    <t>495.1/16</t>
  </si>
  <si>
    <t>PL1279</t>
  </si>
  <si>
    <t>720.92/22</t>
  </si>
  <si>
    <t>NA1455.F53</t>
  </si>
  <si>
    <t>128/.3</t>
  </si>
  <si>
    <t>B491.M37</t>
  </si>
  <si>
    <t>160</t>
  </si>
  <si>
    <t>B439 .N67 2013</t>
  </si>
  <si>
    <t>418/.02</t>
  </si>
  <si>
    <t>P165</t>
  </si>
  <si>
    <t>339.5/3</t>
  </si>
  <si>
    <t>HG230.3</t>
  </si>
  <si>
    <t>KJE995</t>
  </si>
  <si>
    <t>NA2750</t>
  </si>
  <si>
    <t>417.22</t>
  </si>
  <si>
    <t>PM7802 .C64 2013</t>
  </si>
  <si>
    <t>NK1510</t>
  </si>
  <si>
    <t>600</t>
  </si>
  <si>
    <t>895.1/093552</t>
  </si>
  <si>
    <t>PL2265</t>
  </si>
  <si>
    <t>720.2840285</t>
  </si>
  <si>
    <t>NA2728 .D545 2013</t>
  </si>
  <si>
    <t>B3376.W564</t>
  </si>
  <si>
    <t>949.4/004924047</t>
  </si>
  <si>
    <t>DS135.S9 .L27 2013</t>
  </si>
  <si>
    <t>CB251</t>
  </si>
  <si>
    <t>341/.1</t>
  </si>
  <si>
    <t>KZ1252</t>
  </si>
  <si>
    <t>418.02094209031</t>
  </si>
  <si>
    <t>PR428.T7</t>
  </si>
  <si>
    <t>PE2751</t>
  </si>
  <si>
    <t>410.1</t>
  </si>
  <si>
    <t>PE1422</t>
  </si>
  <si>
    <t>430</t>
  </si>
  <si>
    <t>P299.G73</t>
  </si>
  <si>
    <t>NC997</t>
  </si>
  <si>
    <t>340</t>
  </si>
  <si>
    <t>K670</t>
  </si>
  <si>
    <t>NA680</t>
  </si>
  <si>
    <t>418.0071/05</t>
  </si>
  <si>
    <t>P53</t>
  </si>
  <si>
    <t>400</t>
  </si>
  <si>
    <t>P51</t>
  </si>
  <si>
    <t>234.2</t>
  </si>
  <si>
    <t>BD215 .M39 2013</t>
  </si>
  <si>
    <t>ML60</t>
  </si>
  <si>
    <t>332.1/230973</t>
  </si>
  <si>
    <t>HG2471</t>
  </si>
  <si>
    <t>700/.415</t>
  </si>
  <si>
    <t>PN3435</t>
  </si>
  <si>
    <t>P299.G73 G43 2012</t>
  </si>
  <si>
    <t>418.0071</t>
  </si>
  <si>
    <t>PB35</t>
  </si>
  <si>
    <t>B2799.I55</t>
  </si>
  <si>
    <t>BF575.I46</t>
  </si>
  <si>
    <t>182/.2</t>
  </si>
  <si>
    <t>B243</t>
  </si>
  <si>
    <t>691.95</t>
  </si>
  <si>
    <t>TH1715 .D3213 2012</t>
  </si>
  <si>
    <t>331.0621</t>
  </si>
  <si>
    <t>HD7809</t>
  </si>
  <si>
    <t>100</t>
  </si>
  <si>
    <t>B2799.M25</t>
  </si>
  <si>
    <t>193</t>
  </si>
  <si>
    <t>B2799.E8</t>
  </si>
  <si>
    <t>170.92</t>
  </si>
  <si>
    <t>127.092</t>
  </si>
  <si>
    <t>B2798 .K2265 2012</t>
  </si>
  <si>
    <t>415</t>
  </si>
  <si>
    <t>P240.85</t>
  </si>
  <si>
    <t>809/.93355</t>
  </si>
  <si>
    <t>PN56.L33</t>
  </si>
  <si>
    <t>346.04 8</t>
  </si>
  <si>
    <t>K1401</t>
  </si>
  <si>
    <t>495.1071</t>
  </si>
  <si>
    <t>PL1065</t>
  </si>
  <si>
    <t>TS885</t>
  </si>
  <si>
    <t>401/.9</t>
  </si>
  <si>
    <t>P37 .E94 2013</t>
  </si>
  <si>
    <t>720.846</t>
  </si>
  <si>
    <t>NA2545.A3</t>
  </si>
  <si>
    <t>294.3/43510951509021</t>
  </si>
  <si>
    <t>BQ6450.C6</t>
  </si>
  <si>
    <t>TA403.6</t>
  </si>
  <si>
    <t>P53.2</t>
  </si>
  <si>
    <t>DS384</t>
  </si>
  <si>
    <t>320.53/309569409043</t>
  </si>
  <si>
    <t>DD255.P35</t>
  </si>
  <si>
    <t>ML1800</t>
  </si>
  <si>
    <t>ML423.N56</t>
  </si>
  <si>
    <t>838/.8</t>
  </si>
  <si>
    <t>B66</t>
  </si>
  <si>
    <t>370.11/5</t>
  </si>
  <si>
    <t>LC1091</t>
  </si>
  <si>
    <t>495.15</t>
  </si>
  <si>
    <t>PL1103</t>
  </si>
  <si>
    <t>Z675.S6</t>
  </si>
  <si>
    <t>306.44/96</t>
  </si>
  <si>
    <t>P40.5.L352 A3569 2012</t>
  </si>
  <si>
    <t>336.09</t>
  </si>
  <si>
    <t>HJ235</t>
  </si>
  <si>
    <t>P118.2</t>
  </si>
  <si>
    <t>B29</t>
  </si>
  <si>
    <t>TA668</t>
  </si>
  <si>
    <t>B395</t>
  </si>
  <si>
    <t>183/.1</t>
  </si>
  <si>
    <t>B384</t>
  </si>
  <si>
    <t>721.04497</t>
  </si>
  <si>
    <t>NA8480</t>
  </si>
  <si>
    <t>180</t>
  </si>
  <si>
    <t>BD460.T76 M653 2011</t>
  </si>
  <si>
    <t>346.03</t>
  </si>
  <si>
    <t>KF386 .P384 2013</t>
  </si>
  <si>
    <t>H97</t>
  </si>
  <si>
    <t>401/.430721</t>
  </si>
  <si>
    <t>P325</t>
  </si>
  <si>
    <t>172/.2</t>
  </si>
  <si>
    <t>JF1525.E8</t>
  </si>
  <si>
    <t>200.1/9</t>
  </si>
  <si>
    <t>BL53</t>
  </si>
  <si>
    <t>418.0072/1</t>
  </si>
  <si>
    <t>495.1/80071</t>
  </si>
  <si>
    <t>KF3114</t>
  </si>
  <si>
    <t>NA9053.W38</t>
  </si>
  <si>
    <t>128/.2</t>
  </si>
  <si>
    <t>BD418.3</t>
  </si>
  <si>
    <t>728</t>
  </si>
  <si>
    <t>NA7533</t>
  </si>
  <si>
    <t>410.151</t>
  </si>
  <si>
    <t>P138.5</t>
  </si>
  <si>
    <t>PR1272</t>
  </si>
  <si>
    <t>303.48/4</t>
  </si>
  <si>
    <t>HQ799.2.P6</t>
  </si>
  <si>
    <t>234/.131</t>
  </si>
  <si>
    <t>BR1644.7</t>
  </si>
  <si>
    <t>371.26097309034</t>
  </si>
  <si>
    <t>LB3051</t>
  </si>
  <si>
    <t>330.904</t>
  </si>
  <si>
    <t>HC54</t>
  </si>
  <si>
    <t>HB171</t>
  </si>
  <si>
    <t>K1066 .A6</t>
  </si>
  <si>
    <t>347.73/14</t>
  </si>
  <si>
    <t>KF5130</t>
  </si>
  <si>
    <t>491.80456</t>
  </si>
  <si>
    <t>PG2075</t>
  </si>
  <si>
    <t>KJE1491.A8</t>
  </si>
  <si>
    <t>KJE994.95</t>
  </si>
  <si>
    <t>427</t>
  </si>
  <si>
    <t>P120.V37</t>
  </si>
  <si>
    <t>332.1/10951</t>
  </si>
  <si>
    <t>HG3336</t>
  </si>
  <si>
    <t>P291</t>
  </si>
  <si>
    <t>320.54095694</t>
  </si>
  <si>
    <t>DS134.8</t>
  </si>
  <si>
    <t>342.7308/52</t>
  </si>
  <si>
    <t>KF4783</t>
  </si>
  <si>
    <t>E468</t>
  </si>
  <si>
    <t>658.4/038</t>
  </si>
  <si>
    <t>HD30.2</t>
  </si>
  <si>
    <t>363.6/9</t>
  </si>
  <si>
    <t>CC135</t>
  </si>
  <si>
    <t>616.075</t>
  </si>
  <si>
    <t>RB40</t>
  </si>
  <si>
    <t>616.1/5</t>
  </si>
  <si>
    <t>RB45</t>
  </si>
  <si>
    <t>610.28/9</t>
  </si>
  <si>
    <t>R729.8</t>
  </si>
  <si>
    <t>616.9</t>
  </si>
  <si>
    <t>RC113.3 .M66</t>
  </si>
  <si>
    <t>615.10835</t>
  </si>
  <si>
    <t>RJ550</t>
  </si>
  <si>
    <t>613/.04244</t>
  </si>
  <si>
    <t>RA778</t>
  </si>
  <si>
    <t>599.8/1513</t>
  </si>
  <si>
    <t>QL737.P9</t>
  </si>
  <si>
    <t>615.3/9</t>
  </si>
  <si>
    <t>RM171</t>
  </si>
  <si>
    <t>QD155.5</t>
  </si>
  <si>
    <t>QC174.13</t>
  </si>
  <si>
    <t>539.7/2</t>
  </si>
  <si>
    <t>QC793.26</t>
  </si>
  <si>
    <t>530.0973/09042</t>
  </si>
  <si>
    <t>QC9.U5</t>
  </si>
  <si>
    <t xml:space="preserve">QP572 A27 H64 </t>
  </si>
  <si>
    <t>TD449.5</t>
  </si>
  <si>
    <t>332.015118</t>
  </si>
  <si>
    <t>HG106</t>
  </si>
  <si>
    <t>570</t>
  </si>
  <si>
    <t>QK565</t>
  </si>
  <si>
    <t>QH641</t>
  </si>
  <si>
    <t>610.824</t>
  </si>
  <si>
    <t>QP517 .B56</t>
  </si>
  <si>
    <t>660</t>
  </si>
  <si>
    <t>TP339</t>
  </si>
  <si>
    <t>541/.395</t>
  </si>
  <si>
    <t>QD716.P45</t>
  </si>
  <si>
    <t>530.01/13</t>
  </si>
  <si>
    <t>QC52 .S74 2012</t>
  </si>
  <si>
    <t>QL767</t>
  </si>
  <si>
    <t>QA76.9.H85 .C384 2012</t>
  </si>
  <si>
    <t>BF199</t>
  </si>
  <si>
    <t>515.782</t>
  </si>
  <si>
    <t>QA324</t>
  </si>
  <si>
    <t>512.7/2</t>
  </si>
  <si>
    <t>QA242 .T93 2013</t>
  </si>
  <si>
    <t>QP31.2</t>
  </si>
  <si>
    <t>QH430</t>
  </si>
  <si>
    <t>500</t>
  </si>
  <si>
    <t>HC79.R4</t>
  </si>
  <si>
    <t>551.2201/13</t>
  </si>
  <si>
    <t>QE539.2.D36 I46 2011</t>
  </si>
  <si>
    <t>515.352</t>
  </si>
  <si>
    <t>QA274.23 .G73 2013</t>
  </si>
  <si>
    <t>577.88</t>
  </si>
  <si>
    <t>QH352</t>
  </si>
  <si>
    <t>519.2/33</t>
  </si>
  <si>
    <t>QA274.7</t>
  </si>
  <si>
    <t>QH</t>
  </si>
  <si>
    <t>572.67</t>
  </si>
  <si>
    <t>QP519.9.A37 .T889 2011</t>
  </si>
  <si>
    <t>620.1/18</t>
  </si>
  <si>
    <t>TA418.9.N35 N24747 2013</t>
  </si>
  <si>
    <t>572.88</t>
  </si>
  <si>
    <t>QU58.7</t>
  </si>
  <si>
    <t>QA273</t>
  </si>
  <si>
    <t>595.79/9</t>
  </si>
  <si>
    <t>QL568.A6</t>
  </si>
  <si>
    <t>591.709787/52</t>
  </si>
  <si>
    <t>QH104.5.Y44</t>
  </si>
  <si>
    <t>613.071/2</t>
  </si>
  <si>
    <t>RA777</t>
  </si>
  <si>
    <t>363.700973/03</t>
  </si>
  <si>
    <t>GE197</t>
  </si>
  <si>
    <t>327.1/740973</t>
  </si>
  <si>
    <t>JZ5625</t>
  </si>
  <si>
    <t>791.4302/33092</t>
  </si>
  <si>
    <t>PN1998.3.C67</t>
  </si>
  <si>
    <t>791.430973</t>
  </si>
  <si>
    <t>PN2266</t>
  </si>
  <si>
    <t>HF5415</t>
  </si>
  <si>
    <t>972.08/42</t>
  </si>
  <si>
    <t>F1210</t>
  </si>
  <si>
    <t>302.30285</t>
  </si>
  <si>
    <t>616.99/44905900922</t>
  </si>
  <si>
    <t>RD667.5</t>
  </si>
  <si>
    <t>338.9730089/97</t>
  </si>
  <si>
    <t>E98.E2</t>
  </si>
  <si>
    <t>LB1028.3</t>
  </si>
  <si>
    <t>211/.8</t>
  </si>
  <si>
    <t>BL2747.3</t>
  </si>
  <si>
    <t>650.14</t>
  </si>
  <si>
    <t>HF5382.7</t>
  </si>
  <si>
    <t>621.39028'6</t>
  </si>
  <si>
    <t>TK7895.P68E54</t>
  </si>
  <si>
    <t>HD9502.A2 S925 2012</t>
  </si>
  <si>
    <t>370.95125</t>
  </si>
  <si>
    <t>LA1134.H6</t>
  </si>
  <si>
    <t>305.420711</t>
  </si>
  <si>
    <t>HQ1181.U5</t>
  </si>
  <si>
    <t>321.8</t>
  </si>
  <si>
    <t>JC423</t>
  </si>
  <si>
    <t>001.4</t>
  </si>
  <si>
    <t>Q180.55.E9</t>
  </si>
  <si>
    <t>629.232</t>
  </si>
  <si>
    <t>TL240</t>
  </si>
  <si>
    <t>664.09</t>
  </si>
  <si>
    <t>TS1960</t>
  </si>
  <si>
    <t>620.5</t>
  </si>
  <si>
    <t>TA418.9.N35</t>
  </si>
  <si>
    <t>621.381</t>
  </si>
  <si>
    <t>TK7874.84</t>
  </si>
  <si>
    <t xml:space="preserve">629.1346 </t>
  </si>
  <si>
    <t>TL671.9</t>
  </si>
  <si>
    <t>677.0286</t>
  </si>
  <si>
    <t>TS1449</t>
  </si>
  <si>
    <t>P165 .C6458 2012</t>
  </si>
  <si>
    <t>720.105</t>
  </si>
  <si>
    <t>NA2542.36</t>
  </si>
  <si>
    <t>BD331</t>
  </si>
  <si>
    <t>339</t>
  </si>
  <si>
    <t>HD5706</t>
  </si>
  <si>
    <t>880.9/3552</t>
  </si>
  <si>
    <t>DF78</t>
  </si>
  <si>
    <t>BL785</t>
  </si>
  <si>
    <t>344.54/7096</t>
  </si>
  <si>
    <t>KNS46.A35</t>
  </si>
  <si>
    <t>CB311</t>
  </si>
  <si>
    <t>639.209163/1</t>
  </si>
  <si>
    <t>SH213.5</t>
  </si>
  <si>
    <t>496</t>
  </si>
  <si>
    <t>P90</t>
  </si>
  <si>
    <t>523.3</t>
  </si>
  <si>
    <t>QB581</t>
  </si>
  <si>
    <t>973.7/31</t>
  </si>
  <si>
    <t>E470.2</t>
  </si>
  <si>
    <t>TA455.P58</t>
  </si>
  <si>
    <t>NA2543.D38</t>
  </si>
  <si>
    <t>BL1812.R57</t>
  </si>
  <si>
    <t>382</t>
  </si>
  <si>
    <t>HF1379</t>
  </si>
  <si>
    <t>004.68</t>
  </si>
  <si>
    <t>TK5105.78</t>
  </si>
  <si>
    <t>658.8/120285</t>
  </si>
  <si>
    <t>HF5415.5 .E2 2011</t>
  </si>
  <si>
    <t>320.5409519</t>
  </si>
  <si>
    <t>DS916.35</t>
  </si>
  <si>
    <t>658.00959</t>
  </si>
  <si>
    <t>HF5389</t>
  </si>
  <si>
    <t>323.01</t>
  </si>
  <si>
    <t>JC571</t>
  </si>
  <si>
    <t>796.7</t>
  </si>
  <si>
    <t>GV1021</t>
  </si>
  <si>
    <t>634.92</t>
  </si>
  <si>
    <t>QK938.F6</t>
  </si>
  <si>
    <t>G156.5.H47</t>
  </si>
  <si>
    <t>796.082</t>
  </si>
  <si>
    <t>GV709</t>
  </si>
  <si>
    <t>302.2350835095</t>
  </si>
  <si>
    <t>HM851</t>
  </si>
  <si>
    <t>616.8527</t>
  </si>
  <si>
    <t>RC537</t>
  </si>
  <si>
    <t>004.082</t>
    <phoneticPr fontId="2" type="noConversion"/>
  </si>
  <si>
    <t>005.1</t>
    <phoneticPr fontId="2" type="noConversion"/>
  </si>
  <si>
    <t>005.1</t>
    <phoneticPr fontId="2" type="noConversion"/>
  </si>
  <si>
    <t>005.74</t>
    <phoneticPr fontId="2" type="noConversion"/>
  </si>
  <si>
    <t>005.8</t>
    <phoneticPr fontId="2" type="noConversion"/>
  </si>
  <si>
    <t>005.8</t>
    <phoneticPr fontId="2" type="noConversion"/>
  </si>
  <si>
    <t>006.3</t>
    <phoneticPr fontId="2" type="noConversion"/>
  </si>
  <si>
    <t>006.4</t>
    <phoneticPr fontId="2" type="noConversion"/>
  </si>
  <si>
    <t>006.6</t>
    <phoneticPr fontId="2" type="noConversion"/>
  </si>
  <si>
    <t>006.7</t>
    <phoneticPr fontId="2" type="noConversion"/>
  </si>
  <si>
    <t>025.042</t>
    <phoneticPr fontId="2" type="noConversion"/>
  </si>
  <si>
    <t>平台</t>
  </si>
  <si>
    <t>ABC-CLIO-Books</t>
  </si>
  <si>
    <t>InfoSci-Books</t>
  </si>
  <si>
    <t>IOS</t>
  </si>
  <si>
    <t>Taylor&amp;Francis</t>
  </si>
  <si>
    <t>DeGruyter</t>
  </si>
  <si>
    <t>International Accounting</t>
  </si>
  <si>
    <t>Law, Corporate Governance and Accounting: European Perspectives</t>
  </si>
  <si>
    <t>Sociology of Education</t>
  </si>
  <si>
    <t>Liberalism, Neoliberalism, Social Democracy: Thin Communitarian Perspectives on Political Philosophy and Education</t>
  </si>
  <si>
    <t>Olssen, Mark</t>
  </si>
  <si>
    <t>Teaching &amp; Learning</t>
  </si>
  <si>
    <t>Metacognition in Young Children</t>
  </si>
  <si>
    <t>Larkin, Shirley</t>
  </si>
  <si>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</si>
  <si>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</si>
  <si>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</si>
  <si>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</si>
  <si>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</si>
  <si>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</si>
  <si>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</si>
  <si>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</si>
  <si>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</si>
  <si>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</si>
  <si>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Internet and the Law: Technology, Society, and Compromises, Second Edition</t>
  </si>
  <si>
    <t>Schwabach, Aaron</t>
  </si>
  <si>
    <t>ABC-CLIO</t>
  </si>
  <si>
    <t>Business: Business Communications</t>
  </si>
  <si>
    <t>Proposal Planning &amp; Writing: Fifth Edition</t>
  </si>
  <si>
    <t>Miner, Jeremy T.</t>
  </si>
  <si>
    <t>Psychology: Child &amp; Teen Psychology</t>
  </si>
  <si>
    <t>Bullying</t>
  </si>
  <si>
    <r>
      <t xml:space="preserve">International Secured Transactions Law: </t>
    </r>
    <r>
      <rPr>
        <sz val="10"/>
        <rFont val="新細明體"/>
        <family val="1"/>
        <charset val="136"/>
      </rPr>
      <t>Facilitation of Credit and International Conventions and Instruments</t>
    </r>
    <phoneticPr fontId="2" type="noConversion"/>
  </si>
  <si>
    <r>
      <t xml:space="preserve">Just Imagine: </t>
    </r>
    <r>
      <rPr>
        <sz val="10"/>
        <rFont val="新細明體"/>
        <family val="1"/>
        <charset val="136"/>
      </rPr>
      <t>Music, images and text to inspire creative writing</t>
    </r>
    <phoneticPr fontId="2" type="noConversion"/>
  </si>
  <si>
    <r>
      <t>People and Societies: Rom Harra</t>
    </r>
    <r>
      <rPr>
        <sz val="10"/>
        <rFont val="新細明體"/>
        <family val="1"/>
        <charset val="136"/>
      </rPr>
      <t>é and Designing the Social Sciences</t>
    </r>
    <phoneticPr fontId="2" type="noConversion"/>
  </si>
  <si>
    <r>
      <t xml:space="preserve">Meder, </t>
    </r>
    <r>
      <rPr>
        <sz val="10"/>
        <rFont val="新細明體"/>
        <family val="1"/>
        <charset val="136"/>
      </rPr>
      <t>Stephan</t>
    </r>
    <phoneticPr fontId="2" type="noConversion"/>
  </si>
  <si>
    <r>
      <t>Pfundstein, Margit; Gellert, R</t>
    </r>
    <r>
      <rPr>
        <sz val="10"/>
        <rFont val="新細明體"/>
        <family val="1"/>
        <charset val="136"/>
      </rPr>
      <t>oland</t>
    </r>
    <phoneticPr fontId="2" type="noConversion"/>
  </si>
  <si>
    <r>
      <t>Schmeisser, Wilhelm; Krimphove</t>
    </r>
    <r>
      <rPr>
        <sz val="10"/>
        <rFont val="新細明體"/>
        <family val="1"/>
        <charset val="136"/>
      </rPr>
      <t>, Dieter</t>
    </r>
    <phoneticPr fontId="2" type="noConversion"/>
  </si>
  <si>
    <r>
      <t xml:space="preserve">Renz, </t>
    </r>
    <r>
      <rPr>
        <sz val="10"/>
        <rFont val="新細明體"/>
        <family val="1"/>
        <charset val="136"/>
      </rPr>
      <t>Harald; Tauber, Rudolf</t>
    </r>
    <phoneticPr fontId="2" type="noConversion"/>
  </si>
  <si>
    <r>
      <t>De Silvestro, Giustina; Verone</t>
    </r>
    <r>
      <rPr>
        <sz val="10"/>
        <rFont val="新細明體"/>
        <family val="1"/>
        <charset val="136"/>
      </rPr>
      <t>, Arianna</t>
    </r>
    <phoneticPr fontId="2" type="noConversion"/>
  </si>
  <si>
    <r>
      <t xml:space="preserve">Wilson, Thérèse; Hastings, J. </t>
    </r>
    <r>
      <rPr>
        <sz val="10"/>
        <rFont val="新細明體"/>
        <family val="1"/>
        <charset val="136"/>
      </rPr>
      <t>Woodland</t>
    </r>
    <phoneticPr fontId="2" type="noConversion"/>
  </si>
  <si>
    <t>杜威十進分類號</t>
  </si>
  <si>
    <t>國會分類號</t>
  </si>
  <si>
    <t>連結</t>
    <phoneticPr fontId="2" type="noConversion"/>
  </si>
  <si>
    <t>9781610690867</t>
  </si>
  <si>
    <t>9781440803635</t>
  </si>
  <si>
    <t>9781610692885</t>
  </si>
  <si>
    <t>9780313393860</t>
  </si>
  <si>
    <t>9781440802850</t>
  </si>
  <si>
    <t>9780313398377</t>
  </si>
  <si>
    <t>9780313397530</t>
  </si>
  <si>
    <t>9781440800481</t>
  </si>
  <si>
    <t>9780313378973</t>
  </si>
  <si>
    <t>9780313365393</t>
  </si>
  <si>
    <t>9780313383984</t>
  </si>
  <si>
    <t>9780313382451</t>
  </si>
  <si>
    <t>9781610691536</t>
  </si>
  <si>
    <t>9780313346736</t>
  </si>
  <si>
    <t>9781440800283</t>
  </si>
  <si>
    <t>9781440800689</t>
  </si>
  <si>
    <t>9781610692489</t>
  </si>
  <si>
    <t>9780313354212</t>
  </si>
  <si>
    <t>9780313378522</t>
  </si>
  <si>
    <t>9780313343407</t>
  </si>
  <si>
    <t>9781440804274</t>
  </si>
  <si>
    <t>9781598847628</t>
  </si>
  <si>
    <t>9781610692649</t>
  </si>
  <si>
    <t>9781610691918</t>
  </si>
  <si>
    <t>9781610690782</t>
  </si>
  <si>
    <t>9781598847772</t>
  </si>
  <si>
    <t>9780313351600</t>
  </si>
  <si>
    <t>9781598849370</t>
  </si>
  <si>
    <t>9780313375354</t>
  </si>
  <si>
    <t>9781610692847</t>
  </si>
  <si>
    <t>9781610690560</t>
  </si>
  <si>
    <t>9780313396083</t>
  </si>
  <si>
    <t>9781440828300</t>
  </si>
  <si>
    <t>9780313383649</t>
  </si>
  <si>
    <t>9780313351181</t>
  </si>
  <si>
    <t>9780313359118</t>
  </si>
  <si>
    <t>9780313342974</t>
  </si>
  <si>
    <t>9780313341809</t>
  </si>
  <si>
    <t>9780313383700</t>
  </si>
  <si>
    <t>9780313378607</t>
  </si>
  <si>
    <t>9780313359132</t>
  </si>
  <si>
    <t>9780313358920</t>
  </si>
  <si>
    <t>9780313362491</t>
  </si>
  <si>
    <t>9780313351167</t>
  </si>
  <si>
    <t>9780313343728</t>
  </si>
  <si>
    <t>9780313087080</t>
  </si>
  <si>
    <t>9780313056215</t>
  </si>
  <si>
    <t>9780313345272</t>
  </si>
  <si>
    <t>9781440829246</t>
  </si>
  <si>
    <t>9780313363252</t>
  </si>
  <si>
    <t>9780313357138</t>
  </si>
  <si>
    <t>9781440800597</t>
  </si>
  <si>
    <t>9781610691840</t>
  </si>
  <si>
    <t>9780313397479</t>
  </si>
  <si>
    <t>9780313396922</t>
  </si>
  <si>
    <t>9781598847758</t>
  </si>
  <si>
    <t>9780313376375</t>
  </si>
  <si>
    <t>9780313387104</t>
  </si>
  <si>
    <t>9780313379376</t>
  </si>
  <si>
    <t>9781440829369</t>
  </si>
  <si>
    <t>9780313393549</t>
  </si>
  <si>
    <t>9781598846607</t>
  </si>
  <si>
    <t>9781610691642</t>
  </si>
  <si>
    <t>9781598846188</t>
  </si>
  <si>
    <t>9781610690263</t>
  </si>
  <si>
    <t>9781591587835</t>
  </si>
  <si>
    <t>9781440829529</t>
  </si>
  <si>
    <t>9781598847444</t>
  </si>
  <si>
    <t>9781610692335</t>
  </si>
  <si>
    <t>9781610693769</t>
  </si>
  <si>
    <t>9781598849516</t>
  </si>
  <si>
    <t>9780313393921</t>
  </si>
  <si>
    <t>9781440829345</t>
  </si>
  <si>
    <t>9781610694247</t>
  </si>
  <si>
    <t>9780313385803</t>
  </si>
  <si>
    <t>9780313396229</t>
  </si>
  <si>
    <t>9781610692250</t>
  </si>
  <si>
    <t>9780313382550</t>
  </si>
  <si>
    <t>9781610693851</t>
  </si>
  <si>
    <t>9780313384318</t>
  </si>
  <si>
    <t>9781610692779</t>
  </si>
  <si>
    <t>9781598848434</t>
  </si>
  <si>
    <t>9781610693011</t>
  </si>
  <si>
    <t>9781610690638</t>
  </si>
  <si>
    <t>9781440801846</t>
  </si>
  <si>
    <t>9781610692755</t>
  </si>
  <si>
    <t>9780313387128</t>
  </si>
  <si>
    <t>9780313399244</t>
  </si>
  <si>
    <t>9780313398186</t>
  </si>
  <si>
    <t>9781610693509</t>
  </si>
  <si>
    <t>9781610691581</t>
  </si>
  <si>
    <t>9780313386985</t>
  </si>
  <si>
    <t>9781440829444</t>
  </si>
  <si>
    <t>9780313377716</t>
  </si>
  <si>
    <t>9780313397677</t>
  </si>
  <si>
    <t>9781440803659</t>
  </si>
  <si>
    <t>9780313384776</t>
  </si>
  <si>
    <t>9780313378324</t>
  </si>
  <si>
    <t>9781598846645</t>
  </si>
  <si>
    <t>9781440829543</t>
  </si>
  <si>
    <t>9781598848021</t>
  </si>
  <si>
    <t>9781610691062</t>
  </si>
  <si>
    <t>9781440829109</t>
  </si>
  <si>
    <t>9780313375675</t>
  </si>
  <si>
    <t>9780313381522</t>
  </si>
  <si>
    <t>9781440828799</t>
  </si>
  <si>
    <t>9780313357312</t>
  </si>
  <si>
    <t>9781598840780</t>
  </si>
  <si>
    <t>9781440829680</t>
  </si>
  <si>
    <t>9781440830600</t>
  </si>
  <si>
    <t>9781610694902</t>
  </si>
  <si>
    <t>9781610693585</t>
  </si>
  <si>
    <t>9781598845167</t>
  </si>
  <si>
    <t>9780313392689</t>
  </si>
  <si>
    <t>9781586835293</t>
  </si>
  <si>
    <t>9781598844405</t>
  </si>
  <si>
    <t>9781440829468</t>
  </si>
  <si>
    <t>9780313378621</t>
  </si>
  <si>
    <t>9780313344435</t>
  </si>
  <si>
    <t>9780313379697</t>
  </si>
  <si>
    <t>9781440803925</t>
  </si>
  <si>
    <t>9780313398353</t>
  </si>
  <si>
    <t>9780313399480</t>
  </si>
  <si>
    <t>9780313342240</t>
  </si>
  <si>
    <t>9780313397424</t>
  </si>
  <si>
    <t>9781598846874</t>
  </si>
  <si>
    <t>9781598849554</t>
  </si>
  <si>
    <t>9781598843231</t>
  </si>
  <si>
    <t>9781610695978</t>
  </si>
  <si>
    <t>9780313399022</t>
  </si>
  <si>
    <t>9780313385377</t>
  </si>
  <si>
    <t>9781440803024</t>
  </si>
  <si>
    <t>9781440804199</t>
  </si>
  <si>
    <t>9781440803369</t>
  </si>
  <si>
    <t>9781598849530</t>
  </si>
  <si>
    <t>9780313385032</t>
  </si>
  <si>
    <t>9780313392450</t>
  </si>
  <si>
    <t>9780313385476</t>
  </si>
  <si>
    <t>9781610692007</t>
  </si>
  <si>
    <t>9780313397493</t>
  </si>
  <si>
    <t>9781610691482</t>
  </si>
  <si>
    <t>9781466662735</t>
  </si>
  <si>
    <t>9781466645196</t>
  </si>
  <si>
    <t>9781466647985</t>
  </si>
  <si>
    <t>9781615209880</t>
  </si>
  <si>
    <t>9781466641662</t>
  </si>
  <si>
    <t>9781466644915</t>
  </si>
  <si>
    <t>9781466644953</t>
  </si>
  <si>
    <t>9781466626829</t>
  </si>
  <si>
    <t>9781466649415</t>
  </si>
  <si>
    <t>9781466660359</t>
  </si>
  <si>
    <t>9781466636897</t>
  </si>
  <si>
    <t>9781466646209</t>
  </si>
  <si>
    <t>9781466645752</t>
  </si>
  <si>
    <t>9781466659599</t>
  </si>
  <si>
    <t>9781466646520</t>
  </si>
  <si>
    <t>9781466647008</t>
  </si>
  <si>
    <t>9781466660793</t>
  </si>
  <si>
    <t>9781466648890</t>
  </si>
  <si>
    <t>9781466644830</t>
  </si>
  <si>
    <t>9781466643581</t>
  </si>
  <si>
    <t>9781605660653</t>
  </si>
  <si>
    <t>9781466644878</t>
  </si>
  <si>
    <t>9781466609822</t>
  </si>
  <si>
    <t>9781466641709</t>
  </si>
  <si>
    <t>9781615209064</t>
  </si>
  <si>
    <t>9781466618770</t>
  </si>
  <si>
    <t>9781466646322</t>
  </si>
  <si>
    <t>9781466661196</t>
  </si>
  <si>
    <t>9781466658653</t>
  </si>
  <si>
    <t>9781615208166</t>
  </si>
  <si>
    <t>9781466642225</t>
  </si>
  <si>
    <t>9781466644793</t>
  </si>
  <si>
    <t>9781466645233</t>
  </si>
  <si>
    <t>9781466660311</t>
  </si>
  <si>
    <t>9781466658813</t>
  </si>
  <si>
    <t>9781466643260</t>
  </si>
  <si>
    <t>9781466660878</t>
  </si>
  <si>
    <t>9781466642140</t>
  </si>
  <si>
    <t>9781466649217</t>
  </si>
  <si>
    <t>9781466629684</t>
  </si>
  <si>
    <t>9781466658851</t>
  </si>
  <si>
    <t>9781466650404</t>
  </si>
  <si>
    <t>9781466620308</t>
  </si>
  <si>
    <t>9781466648616</t>
  </si>
  <si>
    <t>9781466649170</t>
  </si>
  <si>
    <t>9781466644434</t>
  </si>
  <si>
    <t>9781466628373</t>
  </si>
  <si>
    <t>9781466644311</t>
  </si>
  <si>
    <t>9781466643307</t>
  </si>
  <si>
    <t>9781466647466</t>
  </si>
  <si>
    <t>9781466662254</t>
  </si>
  <si>
    <t>9781466662216</t>
  </si>
  <si>
    <t>9781466639430</t>
  </si>
  <si>
    <t>9781466626881</t>
  </si>
  <si>
    <t>9781466645516</t>
  </si>
  <si>
    <t>9781466619227</t>
  </si>
  <si>
    <t>9781466621701</t>
  </si>
  <si>
    <t>9781466619524</t>
  </si>
  <si>
    <t>9781466646247</t>
  </si>
  <si>
    <t>9781466648029</t>
  </si>
  <si>
    <t>9781466642263</t>
  </si>
  <si>
    <t>9781466640030</t>
  </si>
  <si>
    <t>9781466651302</t>
  </si>
  <si>
    <t>9781466640757</t>
  </si>
  <si>
    <t>9781466641907</t>
  </si>
  <si>
    <t>9781466647862</t>
  </si>
  <si>
    <t>9781466643420</t>
  </si>
  <si>
    <t>9781466643703</t>
  </si>
  <si>
    <t>9781466661431</t>
  </si>
  <si>
    <t>9781466645356</t>
  </si>
  <si>
    <t>9781466621084</t>
  </si>
  <si>
    <t>9781466646360</t>
  </si>
  <si>
    <t>9781466649378</t>
  </si>
  <si>
    <t>9781466651470</t>
  </si>
  <si>
    <t>9781466651715</t>
  </si>
  <si>
    <t>9781613504666</t>
  </si>
  <si>
    <t>9781466619197</t>
  </si>
  <si>
    <t>9781466662490</t>
  </si>
  <si>
    <t>9781466641860</t>
  </si>
  <si>
    <t>9781466661950</t>
  </si>
  <si>
    <t>9781605660417</t>
  </si>
  <si>
    <t>9781466621619</t>
  </si>
  <si>
    <t>9781466643109</t>
  </si>
  <si>
    <t>9781599047973</t>
  </si>
  <si>
    <t>9781466625433</t>
  </si>
  <si>
    <t>9781466647541</t>
  </si>
  <si>
    <t>9781466645790</t>
  </si>
  <si>
    <t>9781466647121</t>
  </si>
  <si>
    <t>9781466647244</t>
  </si>
  <si>
    <t>9781466651593</t>
  </si>
  <si>
    <t>9781466618985</t>
  </si>
  <si>
    <t>9781466642423</t>
  </si>
  <si>
    <t>9781466650084</t>
  </si>
  <si>
    <t>9781466645073</t>
  </si>
  <si>
    <t>9781605667973</t>
  </si>
  <si>
    <t>9781466643185</t>
  </si>
  <si>
    <t>9781466648654</t>
  </si>
  <si>
    <t>9781466618046</t>
  </si>
  <si>
    <t>9781466647824</t>
  </si>
  <si>
    <t>9781605669175</t>
  </si>
  <si>
    <t>9781466629325</t>
  </si>
  <si>
    <t>9781466647169</t>
  </si>
  <si>
    <t>9781466615755</t>
  </si>
  <si>
    <t>9781466647909</t>
  </si>
  <si>
    <t>9781466651340</t>
  </si>
  <si>
    <t>9781466644632</t>
  </si>
  <si>
    <t>9781466645479</t>
  </si>
  <si>
    <t>9781466629868</t>
  </si>
  <si>
    <t>9781466647046</t>
  </si>
  <si>
    <t>9781466646841</t>
  </si>
  <si>
    <t>9781466647749</t>
  </si>
  <si>
    <t>9781466646889</t>
  </si>
  <si>
    <t>9781466644472</t>
  </si>
  <si>
    <t>9781466641822</t>
  </si>
  <si>
    <t>9781466648692</t>
  </si>
  <si>
    <t>9781466645592</t>
  </si>
  <si>
    <t>9781466647787</t>
  </si>
  <si>
    <t>9781466657892</t>
  </si>
  <si>
    <t>9781466641945</t>
  </si>
  <si>
    <t>9781466661516</t>
  </si>
  <si>
    <t>9781466651555</t>
  </si>
  <si>
    <t>9781466659636</t>
  </si>
  <si>
    <t>9781466659957</t>
  </si>
  <si>
    <t>9781466652187</t>
  </si>
  <si>
    <t>9781466649965</t>
  </si>
  <si>
    <t>9781615207107</t>
  </si>
  <si>
    <t>9781466649330</t>
  </si>
  <si>
    <t>9781466643505</t>
  </si>
  <si>
    <t>9781466629806</t>
  </si>
  <si>
    <t>9781466649057</t>
  </si>
  <si>
    <t>9781466647503</t>
  </si>
  <si>
    <t>9781466645110</t>
  </si>
  <si>
    <t>9781466647664</t>
  </si>
  <si>
    <t>9781466650121</t>
  </si>
  <si>
    <t>9781466648975</t>
  </si>
  <si>
    <t>9781466658615</t>
  </si>
  <si>
    <t>9781614991793</t>
  </si>
  <si>
    <t>9781614993070</t>
  </si>
  <si>
    <t>9781614992806</t>
  </si>
  <si>
    <t>9781614991939</t>
  </si>
  <si>
    <t>9781614992448</t>
  </si>
  <si>
    <t>9781614992325</t>
  </si>
  <si>
    <t>9781614992387</t>
  </si>
  <si>
    <t>9781614992844</t>
  </si>
  <si>
    <t>9781614992820</t>
  </si>
  <si>
    <t>9781614992769</t>
  </si>
  <si>
    <t>9781614993414</t>
  </si>
  <si>
    <t>9781614992547</t>
  </si>
  <si>
    <t>9781614993476</t>
  </si>
  <si>
    <t>9781614993377</t>
  </si>
  <si>
    <t>9781614993728</t>
  </si>
  <si>
    <t>9781614993223</t>
  </si>
  <si>
    <t>9781614993544</t>
  </si>
  <si>
    <t>9781614992073</t>
  </si>
  <si>
    <t>9781614993612</t>
  </si>
  <si>
    <t>9781614992523</t>
  </si>
  <si>
    <t>9781614993285</t>
  </si>
  <si>
    <t>9781614993131</t>
  </si>
  <si>
    <t>9781614992462</t>
  </si>
  <si>
    <t>9780203866870</t>
  </si>
  <si>
    <t>9780203829486</t>
  </si>
  <si>
    <t>9780203860113</t>
  </si>
  <si>
    <t>9780203865958</t>
  </si>
  <si>
    <t>9780203846889</t>
  </si>
  <si>
    <t>9781849774383</t>
  </si>
  <si>
    <t>9780203803820</t>
  </si>
  <si>
    <t>9780203841099</t>
  </si>
  <si>
    <t>9780203876398</t>
  </si>
  <si>
    <t>9780203884294</t>
  </si>
  <si>
    <t>9780203840320</t>
  </si>
  <si>
    <t>9780203849132</t>
  </si>
  <si>
    <t>9780203843611</t>
  </si>
  <si>
    <t>9780203873465</t>
  </si>
  <si>
    <t>9780203865866</t>
  </si>
  <si>
    <t>9780203881705</t>
  </si>
  <si>
    <t>9780203830802</t>
  </si>
  <si>
    <t>9780203880470</t>
  </si>
  <si>
    <t>9780203863367</t>
  </si>
  <si>
    <t>9781849774895</t>
  </si>
  <si>
    <t>9781849775939</t>
  </si>
  <si>
    <t>9780203873960</t>
  </si>
  <si>
    <t>9780203867631</t>
  </si>
  <si>
    <t>9780203929186</t>
  </si>
  <si>
    <t>9780080941714</t>
  </si>
  <si>
    <t>9780203886304</t>
  </si>
  <si>
    <t>9780203869369</t>
  </si>
  <si>
    <t>9780203841686</t>
  </si>
  <si>
    <t>9780203847954</t>
  </si>
  <si>
    <t>9780203877630</t>
  </si>
  <si>
    <t>9780203892053</t>
  </si>
  <si>
    <t>9781849774420</t>
  </si>
  <si>
    <t>9780203839294</t>
  </si>
  <si>
    <t>9780203855836</t>
  </si>
  <si>
    <t>9781849774437</t>
  </si>
  <si>
    <t>9780203831915</t>
  </si>
  <si>
    <t>9780203124437</t>
  </si>
  <si>
    <t>9781849776417</t>
  </si>
  <si>
    <t>9780203866399</t>
  </si>
  <si>
    <t>9780203879191</t>
  </si>
  <si>
    <t>9780203849422</t>
  </si>
  <si>
    <t>9780203235119</t>
  </si>
  <si>
    <t>9780203830864</t>
  </si>
  <si>
    <t>9780203875957</t>
  </si>
  <si>
    <t>9780203143148</t>
  </si>
  <si>
    <t>9780203863626</t>
  </si>
  <si>
    <t>9780203869963</t>
  </si>
  <si>
    <t>9780203872819</t>
  </si>
  <si>
    <t>9781849774994</t>
  </si>
  <si>
    <t>9780203832981</t>
  </si>
  <si>
    <t>9780203843574</t>
  </si>
  <si>
    <t>9780203831410</t>
  </si>
  <si>
    <t>9780203880296</t>
  </si>
  <si>
    <t>9780203861974</t>
  </si>
  <si>
    <t>9780203828496</t>
  </si>
  <si>
    <t>9780203872697</t>
  </si>
  <si>
    <t>9780203873373</t>
  </si>
  <si>
    <t>9780203837771</t>
  </si>
  <si>
    <t>9780203815533</t>
  </si>
  <si>
    <t>9780203642818</t>
  </si>
  <si>
    <t>9780203167656</t>
  </si>
  <si>
    <t>9780203853184</t>
  </si>
  <si>
    <t>9780203869864</t>
  </si>
  <si>
    <t>9780203854792</t>
  </si>
  <si>
    <t>9780203842072</t>
  </si>
  <si>
    <t>9780203844748</t>
  </si>
  <si>
    <t>9780203837962</t>
  </si>
  <si>
    <t>9780203840634</t>
  </si>
  <si>
    <t>9781849775144</t>
  </si>
  <si>
    <t>9780203857052</t>
  </si>
  <si>
    <t>9780203880692</t>
  </si>
  <si>
    <t>9780203884324</t>
  </si>
  <si>
    <t>9780203827871</t>
  </si>
  <si>
    <t>9780203848043</t>
  </si>
  <si>
    <t>9780203846360</t>
  </si>
  <si>
    <t>9780203846131</t>
  </si>
  <si>
    <t>9780080942643</t>
  </si>
  <si>
    <t>9780203874400</t>
  </si>
  <si>
    <t>9780203840818</t>
  </si>
  <si>
    <t>9780203866955</t>
  </si>
  <si>
    <t>9780203836408</t>
  </si>
  <si>
    <t>9780203829394</t>
  </si>
  <si>
    <t>9780203813607</t>
  </si>
  <si>
    <t>9780203875919</t>
  </si>
  <si>
    <t>9780203873090</t>
  </si>
  <si>
    <t>9780203846742</t>
  </si>
  <si>
    <t>9780203863381</t>
  </si>
  <si>
    <t>9781849770231</t>
  </si>
  <si>
    <t>9780203893517</t>
  </si>
  <si>
    <t>9780203884300</t>
  </si>
  <si>
    <t>9780203834404</t>
  </si>
  <si>
    <t>9780203852361</t>
  </si>
  <si>
    <t>9780203856598</t>
  </si>
  <si>
    <t>9780203819104</t>
  </si>
  <si>
    <t>9781441605054</t>
  </si>
  <si>
    <t>9780203882719</t>
  </si>
  <si>
    <t>9780203931011</t>
  </si>
  <si>
    <t>9781849775182</t>
  </si>
  <si>
    <t>9780203839041</t>
  </si>
  <si>
    <t>9780203881378</t>
  </si>
  <si>
    <t>9780203848302</t>
  </si>
  <si>
    <t>9780203858387</t>
  </si>
  <si>
    <t>9780203886144</t>
  </si>
  <si>
    <t>9780203855133</t>
  </si>
  <si>
    <t>9780415965545</t>
  </si>
  <si>
    <t>9781849774390</t>
  </si>
  <si>
    <t>9780203846704</t>
  </si>
  <si>
    <t>9780203832615</t>
  </si>
  <si>
    <t>9780203854969</t>
  </si>
  <si>
    <t>9780203144916</t>
  </si>
  <si>
    <t>9780203860144</t>
  </si>
  <si>
    <t>9780203841136</t>
  </si>
  <si>
    <t>9781849774901</t>
  </si>
  <si>
    <t>9780203157756</t>
  </si>
  <si>
    <t>9780203828571</t>
  </si>
  <si>
    <t>9780203837887</t>
  </si>
  <si>
    <t>9780203869550</t>
  </si>
  <si>
    <t>9780203833681</t>
  </si>
  <si>
    <t>9780203846001</t>
  </si>
  <si>
    <t>9780203876473</t>
  </si>
  <si>
    <t>9780203878712</t>
  </si>
  <si>
    <t>9780203868386</t>
  </si>
  <si>
    <t>9780203831618</t>
  </si>
  <si>
    <t>9780203878491</t>
  </si>
  <si>
    <t>9780203154779</t>
  </si>
  <si>
    <t>9780203873328</t>
  </si>
  <si>
    <t>9780203877456</t>
  </si>
  <si>
    <t>9780203819067</t>
  </si>
  <si>
    <t>9780203816837</t>
  </si>
  <si>
    <t>9780203860885</t>
  </si>
  <si>
    <t>9780203838020</t>
  </si>
  <si>
    <t>9780203851333</t>
  </si>
  <si>
    <t>9780203870075</t>
  </si>
  <si>
    <t>9780203804346</t>
  </si>
  <si>
    <t>9781849776509</t>
  </si>
  <si>
    <t>9780203893845</t>
  </si>
  <si>
    <t>9780203847138</t>
  </si>
  <si>
    <t>9780203875773</t>
  </si>
  <si>
    <t>9780203123317</t>
  </si>
  <si>
    <t>9780203854686</t>
  </si>
  <si>
    <t>9780203813966</t>
  </si>
  <si>
    <t>9780203828069</t>
  </si>
  <si>
    <t>9780203863671</t>
  </si>
  <si>
    <t>9780203831762</t>
  </si>
  <si>
    <t>9781780633183</t>
  </si>
  <si>
    <t>9781780630403</t>
  </si>
  <si>
    <t>9781780630410</t>
  </si>
  <si>
    <t>9780857094711</t>
  </si>
  <si>
    <t>9781780633978</t>
  </si>
  <si>
    <t>9781780633602</t>
  </si>
  <si>
    <t>9781780633732</t>
  </si>
  <si>
    <t>9781780633718</t>
  </si>
  <si>
    <t>9781780633473</t>
  </si>
  <si>
    <t>9781780630496</t>
  </si>
  <si>
    <t>9780857094650</t>
  </si>
  <si>
    <t>9781780633671</t>
  </si>
  <si>
    <t>9781780632223</t>
  </si>
  <si>
    <t>9780857094612</t>
  </si>
  <si>
    <t>9781780633398</t>
  </si>
  <si>
    <t>9781780633855</t>
  </si>
  <si>
    <t>9781780634005</t>
  </si>
  <si>
    <t>9781780633886</t>
  </si>
  <si>
    <t>9781780634098</t>
  </si>
  <si>
    <t>9781780633985</t>
  </si>
  <si>
    <t>9781780633800</t>
  </si>
  <si>
    <t>9781780633923</t>
  </si>
  <si>
    <t>9781780633558</t>
  </si>
  <si>
    <t>9781780633817</t>
  </si>
  <si>
    <t>9781780633954</t>
  </si>
  <si>
    <t>9781780634029</t>
  </si>
  <si>
    <t>9780857095046</t>
  </si>
  <si>
    <t>9780857093790</t>
  </si>
  <si>
    <t>9781845696313</t>
  </si>
  <si>
    <t>9781908818232</t>
  </si>
  <si>
    <t>9780857093677</t>
  </si>
  <si>
    <t>9780857098962</t>
  </si>
  <si>
    <t>9780857098955</t>
  </si>
  <si>
    <t>9780857095749</t>
  </si>
  <si>
    <t>9780857095596</t>
  </si>
  <si>
    <t>9780857098894</t>
  </si>
  <si>
    <t>9780857098689</t>
  </si>
  <si>
    <t>9781908818645</t>
  </si>
  <si>
    <t>9780857093639</t>
  </si>
  <si>
    <t>9780857097255</t>
  </si>
  <si>
    <t>9780857096906</t>
  </si>
  <si>
    <t>9780857090645</t>
  </si>
  <si>
    <t>9780857095732</t>
  </si>
  <si>
    <t>9780857098702</t>
  </si>
  <si>
    <t>9780857098856</t>
  </si>
  <si>
    <t>9780857097545</t>
  </si>
  <si>
    <t>9780857097866</t>
  </si>
  <si>
    <t>9781908818355</t>
  </si>
  <si>
    <t>9780857097453</t>
  </si>
  <si>
    <t>9780857098818</t>
  </si>
  <si>
    <t>9780857096050</t>
  </si>
  <si>
    <t>9780857097590</t>
  </si>
  <si>
    <t>9781908818393</t>
  </si>
  <si>
    <t>9780857096210</t>
  </si>
  <si>
    <t>9780857098665</t>
  </si>
  <si>
    <t>9781908818300</t>
  </si>
  <si>
    <t>9783110297027</t>
  </si>
  <si>
    <t>9783034614733</t>
  </si>
  <si>
    <t>9780674065475</t>
  </si>
  <si>
    <t>9780674073814</t>
  </si>
  <si>
    <t>9780674067684</t>
  </si>
  <si>
    <t>9783034611473</t>
  </si>
  <si>
    <t>9783110214635</t>
  </si>
  <si>
    <t>9783110289879</t>
  </si>
  <si>
    <t>9783110302943</t>
  </si>
  <si>
    <t>9780674067851</t>
  </si>
  <si>
    <t>9783866539921</t>
  </si>
  <si>
    <t>9783034610636</t>
  </si>
  <si>
    <t>9781614513711</t>
  </si>
  <si>
    <t>9783034611398</t>
  </si>
  <si>
    <t>9783034609128</t>
  </si>
  <si>
    <t>9780674061033</t>
  </si>
  <si>
    <t>9783034612173</t>
  </si>
  <si>
    <t>9783110321920</t>
  </si>
  <si>
    <t>9783110300710</t>
  </si>
  <si>
    <t>9783110321517</t>
  </si>
  <si>
    <t>9780674067639</t>
  </si>
  <si>
    <t>Behavioral Business Ethics: Shaping an Emerging Field</t>
  </si>
  <si>
    <t>Climate Change</t>
  </si>
  <si>
    <t>Overlooking the Visual: Demystifying the Art of Design</t>
  </si>
  <si>
    <t>Moore, Kathryn</t>
  </si>
  <si>
    <t>International Law - Law</t>
  </si>
  <si>
    <t>Participants in the International Legal System: Multiple Perspectives on Non-state Actors in International Law</t>
  </si>
  <si>
    <t>Patent Policy: Legal-Economic Effects in a National and International Framework</t>
  </si>
  <si>
    <t>Weiss, Pia</t>
  </si>
  <si>
    <t>Social Psychology</t>
  </si>
  <si>
    <t>International Political Economy</t>
  </si>
  <si>
    <t>Political Economy and Grand Strategy: A Neoclassical Realist View</t>
  </si>
  <si>
    <t>Brawley, Mark R.</t>
  </si>
  <si>
    <t>Political Economy</t>
  </si>
  <si>
    <t>Political Economy and Industrialism: Banks in Saint-Simonian Economic Thought</t>
  </si>
  <si>
    <t>Jacoud, Gilles</t>
  </si>
  <si>
    <t>Applied Social Psychology</t>
  </si>
  <si>
    <t>Predicting and Changing Behavior: The Reasoned Action Approach</t>
  </si>
  <si>
    <t>Fishbein, Martin; Ajzen, Icek</t>
  </si>
  <si>
    <t xml:space="preserve">Psychoanalysis </t>
  </si>
  <si>
    <t>Psychoanalysis and Motivational Systems: A New Look</t>
  </si>
  <si>
    <t>Lichtenberg, Joseph D.; Lachma</t>
  </si>
  <si>
    <t>Development Economics</t>
  </si>
  <si>
    <t>Kuykendall, Sally</t>
  </si>
  <si>
    <t>Geography and World Cultures: Geography and World Cultures (General)</t>
  </si>
  <si>
    <t>Capital Cities around the World: An Encyclopedia of Geography, History, and Culture</t>
  </si>
  <si>
    <t>Cybriwsky, Roman Adrian</t>
  </si>
  <si>
    <t>Politics, Law, and Government: U.S. Public Policy &amp; Administration</t>
  </si>
  <si>
    <t>Architecture</t>
  </si>
  <si>
    <t>Nothingness: Tadao Ando's Christian Sacred Space</t>
  </si>
  <si>
    <t>Baek, Jin</t>
  </si>
  <si>
    <t xml:space="preserve">Bellah, Robert N. </t>
    <phoneticPr fontId="2" type="noConversion"/>
  </si>
  <si>
    <t xml:space="preserve">Logan, William </t>
    <phoneticPr fontId="2" type="noConversion"/>
  </si>
  <si>
    <t>Prideaux, Bruce</t>
    <phoneticPr fontId="2" type="noConversion"/>
  </si>
  <si>
    <t xml:space="preserve">Scoullar, Kim; Seely, Brad      </t>
    <phoneticPr fontId="2" type="noConversion"/>
  </si>
  <si>
    <t>Weaving, Charlene</t>
    <phoneticPr fontId="2" type="noConversion"/>
  </si>
  <si>
    <t>Donald, Stephanie Hemelryk</t>
    <phoneticPr fontId="2" type="noConversion"/>
  </si>
  <si>
    <t>Maisel, Sebastian</t>
  </si>
  <si>
    <t>Health and Wellness: Love, Sex, and Sexuality</t>
  </si>
  <si>
    <t>Sex Talk: The Role of Communication in Intimate Relationships</t>
  </si>
  <si>
    <t>Noland, Carey M.</t>
  </si>
  <si>
    <t>Business: Entrepreneurship</t>
  </si>
  <si>
    <t>Sink or Swim: How Lessons from the Titanic Can Save Your Family Business</t>
  </si>
  <si>
    <t>Cale, Priscilla M.</t>
  </si>
  <si>
    <t>States of Mexico, The: A Reference Guide to History and Culture</t>
  </si>
  <si>
    <t>Standish, Peter</t>
  </si>
  <si>
    <t>Strategic Management in the 21st Century</t>
  </si>
  <si>
    <t>Wilkinson, Timothy J.</t>
  </si>
  <si>
    <t>Strategies for Building a Web 2.0 Learning Environment</t>
  </si>
  <si>
    <t>Tu, Chih-Hsiung</t>
  </si>
  <si>
    <t>Tax Reform: A Reference Handbook, Second Edition</t>
  </si>
  <si>
    <t>Jurinski, James John</t>
  </si>
  <si>
    <t>Library Programs and Services: Curriculum and Instruction Resources for Librarians</t>
  </si>
  <si>
    <t>Teaching STEM and Common Core with Mentor Texts: Collaborative Lesson Plans, K–5</t>
  </si>
  <si>
    <t>Suen, Anastasia</t>
  </si>
  <si>
    <t>Popular Culture: Media, Television, &amp; Radio</t>
  </si>
  <si>
    <t>Triumph of Reality TV, The: The Revolution in American Television</t>
  </si>
  <si>
    <t>Edwards, Leigh H.</t>
  </si>
  <si>
    <t>Turmoil in American Public Policy: Science, Democracy, and the Environment</t>
  </si>
  <si>
    <t>Alm, Leslie R.</t>
  </si>
  <si>
    <t>Speaking Frames: How to Teach Talk for Writing: Ages 10-14</t>
  </si>
  <si>
    <t>Speaking Frames: How to Teach Talk for Writing: Ages 8-10</t>
  </si>
  <si>
    <t>Sport and Gender</t>
  </si>
  <si>
    <t>Sport, Masculinities and the Body</t>
  </si>
  <si>
    <t>Wellard, Ian</t>
  </si>
  <si>
    <t>Security Studies - Pol &amp; Intl Relns</t>
  </si>
  <si>
    <t>Sri Lanka and the Responsibility to Protect: Politics, Ethnicity and Genocide</t>
  </si>
  <si>
    <t>Kingsbury, Damien</t>
  </si>
  <si>
    <t>Solar energy</t>
  </si>
  <si>
    <t>Stand-alone Solar Electric Systems: The Earthscan Expert Handbook for Planning, Design and Installation</t>
  </si>
  <si>
    <t>Hankins, Mark</t>
  </si>
  <si>
    <t>Starting from Scratch: The Origin and Development of Expression, Representation and Symbolism in Human and Non-Human Primates</t>
  </si>
  <si>
    <t>Matthews, John</t>
  </si>
  <si>
    <t>Storytelling and Imagination: Beyond Basic Literacy 8-14</t>
  </si>
  <si>
    <t>Parkinson, Rob</t>
  </si>
  <si>
    <t>European Politics</t>
  </si>
  <si>
    <t>Switzerland in Europe: Continuity and Change in the Swiss Political Economy</t>
  </si>
  <si>
    <t>Chinese Studies</t>
  </si>
  <si>
    <t>Taiwanese Identity in the 21st Century: Domestic, Regional and Global Perspectives</t>
  </si>
  <si>
    <t>Educational Research</t>
  </si>
  <si>
    <t>Teaching, Learning and Research in Higher Education: A Critical Approach</t>
  </si>
  <si>
    <t>Tennant, Mark; McMullen, Cathi</t>
  </si>
  <si>
    <t>Creative Arts &amp; Expressive Therapies</t>
  </si>
  <si>
    <t>The Art of Art Therapy: What Every Art Therapist Needs to Know</t>
  </si>
  <si>
    <t>Rubin, Judith A.</t>
  </si>
  <si>
    <t>Popular Culture</t>
  </si>
  <si>
    <t>The Contemporary Comic Book Superhero</t>
  </si>
  <si>
    <t>The European Union and Human Security: European External Interventions and Missions</t>
  </si>
  <si>
    <t>The EU's Role in World Politics: A Retreat from Liberal Internationalism</t>
  </si>
  <si>
    <t>Youngs, Richard</t>
  </si>
  <si>
    <t>The Health Practitioner's Guide to Climate Change: Diagnosis and Cure</t>
  </si>
  <si>
    <t>International Organizations</t>
  </si>
  <si>
    <t>The Organisation for Economic Co-operation and Development (OECD)</t>
  </si>
  <si>
    <t>Woodward, Richard</t>
  </si>
  <si>
    <t>Business &amp; Company Law</t>
  </si>
  <si>
    <t>The Political Determinants of Corporate Governance in China</t>
  </si>
  <si>
    <t>Shi, Chenxia</t>
  </si>
  <si>
    <t>The Psychology of Courage: An Adlerian Handbook for Healthy Social Living</t>
  </si>
  <si>
    <t>Yang, Julia; Milliren, Alan; B</t>
  </si>
  <si>
    <t>Labour Economics</t>
  </si>
  <si>
    <t>The Social Economy: Working Alternatives in a Globalizing Era</t>
  </si>
  <si>
    <t>Uluorta, Hasmet M.</t>
  </si>
  <si>
    <t>Theatre Buildings: A Design Guide</t>
  </si>
  <si>
    <t>British Theatre Technicians, A</t>
  </si>
  <si>
    <t>Tourism Geography</t>
  </si>
  <si>
    <t>Tourism and Agriculture: New Geographies of Consumption, Production and Rural Restructuring</t>
  </si>
  <si>
    <t>Transitions to Sustainable Development: New Directions in the Study of Long Term Transformative Change</t>
  </si>
  <si>
    <t>Grin, John; Rotmans, Jan; Scho</t>
  </si>
  <si>
    <t>Transmedia Television: Audiences, New Media, and Daily Life</t>
  </si>
  <si>
    <t>Evans, Elizabeth</t>
  </si>
  <si>
    <t>Performance Theory; Practice and Practitioners</t>
  </si>
  <si>
    <t>Traversing Tradition: Celebrating Dance in India</t>
  </si>
  <si>
    <t>Routledge India</t>
  </si>
  <si>
    <t>http://ebooks.abc-clio.com/?isbn=9781440801846</t>
    <phoneticPr fontId="2" type="noConversion"/>
  </si>
  <si>
    <t>http://ebooks.abc-clio.com/?isbn=9781610692755</t>
    <phoneticPr fontId="2" type="noConversion"/>
  </si>
  <si>
    <t>http://ebooks.abc-clio.com/?isbn=9781598846645</t>
    <phoneticPr fontId="2" type="noConversion"/>
  </si>
  <si>
    <t>http://ebooks.abc-clio.com/?isbn=9781440829543</t>
    <phoneticPr fontId="2" type="noConversion"/>
  </si>
  <si>
    <t>http://ebooks.abc-clio.com/?isbn=9781598848021</t>
    <phoneticPr fontId="2" type="noConversion"/>
  </si>
  <si>
    <t>http://ebooks.abc-clio.com/?isbn=9781610691062</t>
    <phoneticPr fontId="2" type="noConversion"/>
  </si>
  <si>
    <t>http://ebooks.abc-clio.com/?isbn=9781440829109</t>
    <phoneticPr fontId="2" type="noConversion"/>
  </si>
  <si>
    <t>http://ebooks.abc-clio.com/?isbn=9780313375675</t>
    <phoneticPr fontId="2" type="noConversion"/>
  </si>
  <si>
    <t>http://ebooks.abc-clio.com/?isbn=9780313381522</t>
    <phoneticPr fontId="2" type="noConversion"/>
  </si>
  <si>
    <t>http://ebooks.abc-clio.com/?isbn=9780313399022</t>
    <phoneticPr fontId="2" type="noConversion"/>
  </si>
  <si>
    <t>http://ebooks.abc-clio.com/?isbn=9780313385377</t>
    <phoneticPr fontId="2" type="noConversion"/>
  </si>
  <si>
    <t>http://ebooks.abc-clio.com/?isbn=9781440803024</t>
    <phoneticPr fontId="2" type="noConversion"/>
  </si>
  <si>
    <t>http://ebooks.abc-clio.com/?isbn=9781440804199</t>
    <phoneticPr fontId="2" type="noConversion"/>
  </si>
  <si>
    <t>http://ebooks.abc-clio.com/?isbn=9781440803369</t>
    <phoneticPr fontId="2" type="noConversion"/>
  </si>
  <si>
    <t>http://ebooks.abc-clio.com/?isbn=9781598849530</t>
    <phoneticPr fontId="2" type="noConversion"/>
  </si>
  <si>
    <t>http://ebooks.abc-clio.com/?isbn=9780313385032</t>
    <phoneticPr fontId="2" type="noConversion"/>
  </si>
  <si>
    <t>http://ebooks.abc-clio.com/?isbn=9780313392450</t>
    <phoneticPr fontId="2" type="noConversion"/>
  </si>
  <si>
    <t>http://ebooks.abc-clio.com/?isbn=9780313385476</t>
    <phoneticPr fontId="2" type="noConversion"/>
  </si>
  <si>
    <t>http://ebooks.abc-clio.com/?isbn=9781610692007</t>
    <phoneticPr fontId="2" type="noConversion"/>
  </si>
  <si>
    <t>http://ebooks.abc-clio.com/?isbn=9780313397493</t>
    <phoneticPr fontId="2" type="noConversion"/>
  </si>
  <si>
    <t>http://ebooks.abc-clio.com/?isbn=9781610691482</t>
    <phoneticPr fontId="2" type="noConversion"/>
  </si>
  <si>
    <t>http://services.igi-global.com/resolvedoi/resolve.aspx?doi=10.4018/978-1-46666-272-8</t>
    <phoneticPr fontId="2" type="noConversion"/>
  </si>
  <si>
    <t>http://services.igi-global.com/resolvedoi/resolve.aspx?doi=10.4018/978-1-46664-518-9</t>
    <phoneticPr fontId="2" type="noConversion"/>
  </si>
  <si>
    <t>http://services.igi-global.com/resolvedoi/resolve.aspx?doi=10.4018/978-1-46664-797-8</t>
    <phoneticPr fontId="2" type="noConversion"/>
  </si>
  <si>
    <t>http://services.igi-global.com/resolvedoi/resolve.aspx?doi=10.4018/978-1-61520-987-3</t>
    <phoneticPr fontId="2" type="noConversion"/>
  </si>
  <si>
    <t>http://services.igi-global.com/resolvedoi/resolve.aspx?doi=10.4018/978-1-46664-165-5</t>
    <phoneticPr fontId="2" type="noConversion"/>
  </si>
  <si>
    <t>http://services.igi-global.com/resolvedoi/resolve.aspx?doi=10.4018/978-1-46666-078-6</t>
    <phoneticPr fontId="2" type="noConversion"/>
  </si>
  <si>
    <t>http://services.igi-global.com/resolvedoi/resolve.aspx?doi=10.4018/978-1-46662-836-6</t>
    <phoneticPr fontId="2" type="noConversion"/>
  </si>
  <si>
    <t>http://services.igi-global.com/resolvedoi/resolve.aspx?doi=10.4018/978-1-46664-430-4</t>
    <phoneticPr fontId="2" type="noConversion"/>
  </si>
  <si>
    <t>http://services.igi-global.com/resolvedoi/resolve.aspx?doi=10.4018/978-1-46664-329-1</t>
    <phoneticPr fontId="2" type="noConversion"/>
  </si>
  <si>
    <t>http://services.igi-global.com/resolvedoi/resolve.aspx?doi=10.4018/978-1-46664-745-9</t>
    <phoneticPr fontId="2" type="noConversion"/>
  </si>
  <si>
    <t>http://services.igi-global.com/resolvedoi/resolve.aspx?doi=10.4018/978-1-46666-224-7</t>
    <phoneticPr fontId="2" type="noConversion"/>
  </si>
  <si>
    <t>http://services.igi-global.com/resolvedoi/resolve.aspx?doi=10.4018/978-1-46666-220-9</t>
    <phoneticPr fontId="2" type="noConversion"/>
  </si>
  <si>
    <t>http://services.igi-global.com/resolvedoi/resolve.aspx?doi=10.4018/978-1-46663-942-3</t>
    <phoneticPr fontId="2" type="noConversion"/>
  </si>
  <si>
    <t>http://services.igi-global.com/resolvedoi/resolve.aspx?doi=10.4018/978-1-46662-657-7</t>
    <phoneticPr fontId="2" type="noConversion"/>
  </si>
  <si>
    <t>http://services.igi-global.com/resolvedoi/resolve.aspx?doi=10.4018/978-1-46664-550-9</t>
    <phoneticPr fontId="2" type="noConversion"/>
  </si>
  <si>
    <t>http://services.igi-global.com/resolvedoi/resolve.aspx?doi=10.4018/978-1-46661-921-0</t>
    <phoneticPr fontId="2" type="noConversion"/>
  </si>
  <si>
    <t>http://services.igi-global.com/resolvedoi/resolve.aspx?doi=10.4018/978-1-60566-040-0</t>
    <phoneticPr fontId="2" type="noConversion"/>
  </si>
  <si>
    <t>http://services.igi-global.com/resolvedoi/resolve.aspx?doi=10.4018/978-1-46662-160-2</t>
    <phoneticPr fontId="2" type="noConversion"/>
  </si>
  <si>
    <t>http://services.igi-global.com/resolvedoi/resolve.aspx?doi=10.4018/978-1-46664-309-3</t>
    <phoneticPr fontId="2" type="noConversion"/>
  </si>
  <si>
    <t>http://services.igi-global.com/resolvedoi/resolve.aspx?doi=10.4018/978-1-59904-795-9</t>
    <phoneticPr fontId="2" type="noConversion"/>
  </si>
  <si>
    <t>http://services.igi-global.com/resolvedoi/resolve.aspx?doi=10.4018/978-1-46662-542-6</t>
    <phoneticPr fontId="2" type="noConversion"/>
  </si>
  <si>
    <t>http://services.igi-global.com/resolvedoi/resolve.aspx?doi=10.4018/978-1-46664-753-4</t>
    <phoneticPr fontId="2" type="noConversion"/>
  </si>
  <si>
    <t>http://services.igi-global.com/resolvedoi/resolve.aspx?doi=10.4018/978-1-46664-749-7</t>
    <phoneticPr fontId="2" type="noConversion"/>
  </si>
  <si>
    <t>http://www.tandfebooks.com/isbn/9780203861974</t>
    <phoneticPr fontId="2" type="noConversion"/>
  </si>
  <si>
    <t>http://www.tandfebooks.com/isbn/9780203872697</t>
    <phoneticPr fontId="2" type="noConversion"/>
  </si>
  <si>
    <t>http://www.tandfebooks.com/isbn/9780203828496</t>
    <phoneticPr fontId="2" type="noConversion"/>
  </si>
  <si>
    <t>http://www.tandfebooks.com/isbn/9780203846131</t>
    <phoneticPr fontId="2" type="noConversion"/>
  </si>
  <si>
    <t>http://www.tandfebooks.com/isbn/9780080942643</t>
    <phoneticPr fontId="2" type="noConversion"/>
  </si>
  <si>
    <t>http://www.tandfebooks.com/isbn/9780203874400</t>
    <phoneticPr fontId="2" type="noConversion"/>
  </si>
  <si>
    <t>http://www.tandfebooks.com/isbn/9780203882719</t>
    <phoneticPr fontId="2" type="noConversion"/>
  </si>
  <si>
    <t>http://www.tandfebooks.com/isbn/9780203931011</t>
    <phoneticPr fontId="2" type="noConversion"/>
  </si>
  <si>
    <t>http://www.tandfebooks.com/isbn/9781849775182</t>
    <phoneticPr fontId="2" type="noConversion"/>
  </si>
  <si>
    <t>http://www.tandfebooks.com/isbn/9780203839041</t>
    <phoneticPr fontId="2" type="noConversion"/>
  </si>
  <si>
    <t>http://www.tandfebooks.com/isbn/9780203881378</t>
    <phoneticPr fontId="2" type="noConversion"/>
  </si>
  <si>
    <t>http://www.tandfebooks.com/isbn/9780203848302</t>
    <phoneticPr fontId="2" type="noConversion"/>
  </si>
  <si>
    <t>http://www.tandfebooks.com/isbn/9780203858387</t>
    <phoneticPr fontId="2" type="noConversion"/>
  </si>
  <si>
    <t>http://www.tandfebooks.com/isbn/9780203886144</t>
    <phoneticPr fontId="2" type="noConversion"/>
  </si>
  <si>
    <t>https://doi.org/10.1515/9783034608909</t>
    <phoneticPr fontId="2" type="noConversion"/>
  </si>
  <si>
    <t>http://dx.doi.org/10.1515/9783110294521</t>
    <phoneticPr fontId="2" type="noConversion"/>
  </si>
  <si>
    <t>http://dx.doi.org/10.1515/9783110331127</t>
    <phoneticPr fontId="2" type="noConversion"/>
  </si>
  <si>
    <t>http://www.tandfebooks.com/isbn/9780415965545</t>
    <phoneticPr fontId="2" type="noConversion"/>
  </si>
  <si>
    <t>http://www.tandfebooks.com/isbn/9781849774390</t>
    <phoneticPr fontId="2" type="noConversion"/>
  </si>
  <si>
    <t>http://www.tandfebooks.com/isbn/9780203846704</t>
    <phoneticPr fontId="2" type="noConversion"/>
  </si>
  <si>
    <t>http://www.tandfebooks.com/isbn/9780203832615</t>
    <phoneticPr fontId="2" type="noConversion"/>
  </si>
  <si>
    <t>http://www.tandfebooks.com/isbn/9780203854969</t>
    <phoneticPr fontId="2" type="noConversion"/>
  </si>
  <si>
    <t>http://www.tandfebooks.com/isbn/9780203144916</t>
    <phoneticPr fontId="2" type="noConversion"/>
  </si>
  <si>
    <t>http://www.tandfebooks.com/isbn/9780203855133</t>
    <phoneticPr fontId="2" type="noConversion"/>
  </si>
  <si>
    <t>http://www.sciencedirect.com/science/book/9781845699888</t>
    <phoneticPr fontId="2" type="noConversion"/>
  </si>
  <si>
    <t>http://www.sciencedirect.com/science/book/9781907568091</t>
    <phoneticPr fontId="2" type="noConversion"/>
  </si>
  <si>
    <t>http://www.sciencedirect.com/science/book/9780857092748</t>
    <phoneticPr fontId="2" type="noConversion"/>
  </si>
  <si>
    <t>http://dx.doi.org/10.1515/9783110297027</t>
    <phoneticPr fontId="2" type="noConversion"/>
  </si>
  <si>
    <t>http://www.sciencedirect.com/science/book/9780857090782</t>
    <phoneticPr fontId="2" type="noConversion"/>
  </si>
  <si>
    <t>http://www.sciencedirect.com/science/book/9781845695125</t>
    <phoneticPr fontId="2" type="noConversion"/>
  </si>
  <si>
    <t>http://www.sciencedirect.com/science/book/9780857092397</t>
    <phoneticPr fontId="2" type="noConversion"/>
  </si>
  <si>
    <t>http://www.sciencedirect.com/science/book/9781907568800</t>
    <phoneticPr fontId="2" type="noConversion"/>
  </si>
  <si>
    <t>http://www.sciencedirect.com/science/book/9780955251245</t>
    <phoneticPr fontId="2" type="noConversion"/>
  </si>
  <si>
    <t>http://www.sciencedirect.com/science/book/9780857092373</t>
    <phoneticPr fontId="2" type="noConversion"/>
  </si>
  <si>
    <t>http://www.sciencedirect.com/science/book/9780857094391</t>
    <phoneticPr fontId="2" type="noConversion"/>
  </si>
  <si>
    <t>http://www.sciencedirect.com/science/book/9780857092342</t>
    <phoneticPr fontId="2" type="noConversion"/>
  </si>
  <si>
    <t>http://www.sciencedirect.com/science/book/9780857090379</t>
    <phoneticPr fontId="2" type="noConversion"/>
  </si>
  <si>
    <t>http://www.sciencedirect.com/science/book/9781845699338</t>
    <phoneticPr fontId="2" type="noConversion"/>
  </si>
  <si>
    <t>http://www.sciencedirect.com/science/book/9780857095251</t>
    <phoneticPr fontId="2" type="noConversion"/>
  </si>
  <si>
    <t>http://www.sciencedirect.com/science/book/9780857095121</t>
    <phoneticPr fontId="2" type="noConversion"/>
  </si>
  <si>
    <t>http://www.sciencedirect.com/science/book/9781907568404</t>
    <phoneticPr fontId="2" type="noConversion"/>
  </si>
  <si>
    <t>http://www.sciencedirect.com/science/book/9781845697587</t>
    <phoneticPr fontId="2" type="noConversion"/>
  </si>
  <si>
    <t>http://www.sciencedirect.com/science/book/9780857095930</t>
    <phoneticPr fontId="2" type="noConversion"/>
  </si>
  <si>
    <t>http://www.sciencedirect.com/science/book/9780857096821</t>
    <phoneticPr fontId="2" type="noConversion"/>
  </si>
  <si>
    <t>http://www.sciencedirect.com/science/book/9781845695392</t>
    <phoneticPr fontId="2" type="noConversion"/>
  </si>
  <si>
    <t>http://www.sciencedirect.com/science/book/9780857090164</t>
    <phoneticPr fontId="2" type="noConversion"/>
  </si>
  <si>
    <t>http://www.sciencedirect.com/science/book/9781845697112</t>
    <phoneticPr fontId="2" type="noConversion"/>
  </si>
  <si>
    <t>http://www.sciencedirect.com/science/book/9781843347347</t>
    <phoneticPr fontId="2" type="noConversion"/>
  </si>
  <si>
    <t>http://www.sciencedirect.com/science/book/9781843347224</t>
    <phoneticPr fontId="2" type="noConversion"/>
  </si>
  <si>
    <t>http://www.sciencedirect.com/science/book/9781843347439</t>
    <phoneticPr fontId="2" type="noConversion"/>
  </si>
  <si>
    <t>http://www.sciencedirect.com/science/book/9781843347323</t>
    <phoneticPr fontId="2" type="noConversion"/>
  </si>
  <si>
    <t>http://www.sciencedirect.com/science/book/9781843347149</t>
    <phoneticPr fontId="2" type="noConversion"/>
  </si>
  <si>
    <t>http://www.sciencedirect.com/science/book/9781843347262</t>
    <phoneticPr fontId="2" type="noConversion"/>
  </si>
  <si>
    <t>http://www.sciencedirect.com/science/book/9781843346852</t>
    <phoneticPr fontId="2" type="noConversion"/>
  </si>
  <si>
    <t>http://www.sciencedirect.com/science/book/9781843347156</t>
    <phoneticPr fontId="2" type="noConversion"/>
  </si>
  <si>
    <t>9781934078112</t>
  </si>
  <si>
    <t>9780674074637</t>
  </si>
  <si>
    <t>9781614510932</t>
  </si>
  <si>
    <t>9783110320688</t>
  </si>
  <si>
    <t>9783034611947</t>
  </si>
  <si>
    <t>9783110324662</t>
  </si>
  <si>
    <t>9783110287134</t>
  </si>
  <si>
    <t>9783034611404</t>
  </si>
  <si>
    <t>9783110325744</t>
  </si>
  <si>
    <t>9783110282580</t>
  </si>
  <si>
    <t>9780674067547</t>
  </si>
  <si>
    <t>9783110226423</t>
  </si>
  <si>
    <t>9780674067820</t>
  </si>
  <si>
    <t>9781614511700</t>
  </si>
  <si>
    <t>9781934078167</t>
  </si>
  <si>
    <t>9781614512554</t>
  </si>
  <si>
    <t>9780674064966</t>
  </si>
  <si>
    <t>9783034611732</t>
  </si>
  <si>
    <t>9780674067837</t>
  </si>
  <si>
    <t>9783034610506</t>
  </si>
  <si>
    <t>9783038210283</t>
  </si>
  <si>
    <t>9783110307474</t>
  </si>
  <si>
    <t>9783110272451</t>
  </si>
  <si>
    <t>9783110309935</t>
  </si>
  <si>
    <t>9780674067233</t>
  </si>
  <si>
    <t>9780674064867</t>
  </si>
  <si>
    <t>9780674075672</t>
  </si>
  <si>
    <t>9780674063303</t>
  </si>
  <si>
    <t>9780674065529</t>
  </si>
  <si>
    <t>9783110321401</t>
  </si>
  <si>
    <t>9780674067325</t>
  </si>
  <si>
    <t>9783110293777</t>
  </si>
  <si>
    <t>9783866539839</t>
  </si>
  <si>
    <t>9783866539907</t>
  </si>
  <si>
    <t>9783110255027</t>
  </si>
  <si>
    <t>9780674073593</t>
  </si>
  <si>
    <t>9783110245875</t>
  </si>
  <si>
    <t>9780674074941</t>
  </si>
  <si>
    <t>9780674074118</t>
  </si>
  <si>
    <t>9780674060968</t>
  </si>
  <si>
    <t>9783110289671</t>
  </si>
  <si>
    <t>9783110308389</t>
  </si>
  <si>
    <t>9783110224641</t>
  </si>
  <si>
    <t>9783110246148</t>
  </si>
  <si>
    <t>9783110249507</t>
  </si>
  <si>
    <t>9783110278927</t>
  </si>
  <si>
    <t>9783110276367</t>
  </si>
  <si>
    <t>9780674067196</t>
  </si>
  <si>
    <t>9780674062917</t>
  </si>
  <si>
    <t>9783110287073</t>
  </si>
  <si>
    <t>9783110296594</t>
  </si>
  <si>
    <t>9780674060937</t>
  </si>
  <si>
    <t>9780674073623</t>
  </si>
  <si>
    <t>9780674062740</t>
  </si>
  <si>
    <t>9780674074712</t>
  </si>
  <si>
    <t>9783110240238</t>
  </si>
  <si>
    <t>9783110213140</t>
  </si>
  <si>
    <t>9783110229615</t>
  </si>
  <si>
    <t>9780674068025</t>
  </si>
  <si>
    <t>9783110281194</t>
  </si>
  <si>
    <t>9783110260281</t>
  </si>
  <si>
    <t>9783110269246</t>
  </si>
  <si>
    <t>9783110256062</t>
  </si>
  <si>
    <t>9780674074200</t>
  </si>
  <si>
    <t>9783486719895</t>
  </si>
  <si>
    <t>9780674067226</t>
  </si>
  <si>
    <t>9783110298512</t>
  </si>
  <si>
    <t>9783110281149</t>
  </si>
  <si>
    <t>9780674060852</t>
  </si>
  <si>
    <t>9780674067769</t>
  </si>
  <si>
    <t>9780674062757</t>
  </si>
  <si>
    <t>9783110259032</t>
  </si>
  <si>
    <t>9783110295313</t>
  </si>
  <si>
    <t>9783110269840</t>
  </si>
  <si>
    <t>9783110250114</t>
  </si>
  <si>
    <t>9783110288537</t>
  </si>
  <si>
    <t>9783110252361</t>
  </si>
  <si>
    <t>9783110267426</t>
  </si>
  <si>
    <t>9783110284959</t>
  </si>
  <si>
    <t>9783110293609</t>
  </si>
  <si>
    <t>9780674075542</t>
  </si>
  <si>
    <t>9780674076419</t>
  </si>
  <si>
    <t>9780313393068</t>
  </si>
  <si>
    <t>9781598846584</t>
  </si>
  <si>
    <t>9780313379895</t>
  </si>
  <si>
    <t>9781567207118</t>
  </si>
  <si>
    <t>9780313391620</t>
  </si>
  <si>
    <t>9781598845952</t>
  </si>
  <si>
    <t>9781440828539</t>
  </si>
  <si>
    <t>9780313349492</t>
  </si>
  <si>
    <t>9781586835460</t>
  </si>
  <si>
    <t>9780313345173</t>
  </si>
  <si>
    <t>9781440801129</t>
  </si>
  <si>
    <t>9781586835385</t>
  </si>
  <si>
    <t>9781598849790</t>
  </si>
  <si>
    <t>9781440803123</t>
  </si>
  <si>
    <t>9781466618435</t>
  </si>
  <si>
    <t>9781613503454</t>
  </si>
  <si>
    <t>9780203347157</t>
  </si>
  <si>
    <t>9780203145050</t>
  </si>
  <si>
    <t>9780203804803</t>
  </si>
  <si>
    <t>9781780633015</t>
  </si>
  <si>
    <t>9780857095466</t>
  </si>
  <si>
    <t>9780857095718</t>
  </si>
  <si>
    <t>9780857096142</t>
  </si>
  <si>
    <t>9780857095886</t>
  </si>
  <si>
    <t>9780857091437</t>
  </si>
  <si>
    <t>9780857095190</t>
  </si>
  <si>
    <t>9783110277203</t>
  </si>
  <si>
    <t>9783034609258</t>
  </si>
  <si>
    <t>9783034611756</t>
  </si>
  <si>
    <t>9783110321807</t>
  </si>
  <si>
    <t>9780674063242</t>
  </si>
  <si>
    <t>9783110245608</t>
  </si>
  <si>
    <t>9783110276381</t>
  </si>
  <si>
    <t>9780674067707</t>
  </si>
  <si>
    <t>9780674067400</t>
  </si>
  <si>
    <t>9780674067219</t>
  </si>
  <si>
    <t>9781614511458</t>
  </si>
  <si>
    <t>9783110240450</t>
  </si>
  <si>
    <t>9783110286403</t>
  </si>
  <si>
    <t>9780313082771</t>
  </si>
  <si>
    <t>9783034614702</t>
  </si>
  <si>
    <t>9783034614351</t>
  </si>
  <si>
    <t>9783110223569</t>
  </si>
  <si>
    <t>9780674061019</t>
  </si>
  <si>
    <t>9783486714463</t>
  </si>
  <si>
    <t>9781609605988</t>
  </si>
  <si>
    <t>9780203816042</t>
  </si>
  <si>
    <t>9780203862230</t>
  </si>
  <si>
    <t>9780203863015</t>
  </si>
  <si>
    <t>9780203880395</t>
  </si>
  <si>
    <t>9781849776431</t>
  </si>
  <si>
    <t>9780203847190</t>
  </si>
  <si>
    <t>9780203885550</t>
  </si>
  <si>
    <t>9780203859148</t>
  </si>
  <si>
    <t>9780203832172</t>
  </si>
  <si>
    <t>9781610690850</t>
  </si>
  <si>
    <t>9781440803628</t>
  </si>
  <si>
    <t>9781610692878</t>
  </si>
  <si>
    <t>9780313393853</t>
  </si>
  <si>
    <t>9781440802843</t>
  </si>
  <si>
    <t>9780313398360</t>
  </si>
  <si>
    <t>9780313397523</t>
  </si>
  <si>
    <t>9781440800474</t>
  </si>
  <si>
    <t>9780313378966</t>
  </si>
  <si>
    <t>9780313365386</t>
  </si>
  <si>
    <t>9780313383977</t>
  </si>
  <si>
    <t>9780313382444</t>
  </si>
  <si>
    <t>9781610691529</t>
  </si>
  <si>
    <t>9780313346729</t>
  </si>
  <si>
    <t>9781440800276</t>
  </si>
  <si>
    <t>9781440800672</t>
  </si>
  <si>
    <t>9781610692472</t>
  </si>
  <si>
    <t>9780313354205</t>
  </si>
  <si>
    <t>9780313378515</t>
  </si>
  <si>
    <t>9780313343391</t>
  </si>
  <si>
    <t>9781440804267</t>
  </si>
  <si>
    <t>9781598847611</t>
  </si>
  <si>
    <t>9781610692632</t>
  </si>
  <si>
    <t>9781598849493</t>
  </si>
  <si>
    <t>9781610690775</t>
  </si>
  <si>
    <t>9781598847765</t>
  </si>
  <si>
    <t>9780313351594</t>
  </si>
  <si>
    <t>9781598849363</t>
  </si>
  <si>
    <t>9780313375347</t>
  </si>
  <si>
    <t>9781610692830</t>
  </si>
  <si>
    <t>9781591587675</t>
  </si>
  <si>
    <t>9780313396076</t>
  </si>
  <si>
    <t>9781440828294</t>
  </si>
  <si>
    <t>9780313383632</t>
  </si>
  <si>
    <t>9780313351174</t>
  </si>
  <si>
    <t>9780313359101</t>
  </si>
  <si>
    <t>9780313342967</t>
  </si>
  <si>
    <t>9780313341793</t>
  </si>
  <si>
    <t>9780313383694</t>
  </si>
  <si>
    <t>9780313378591</t>
  </si>
  <si>
    <t>9780313359125</t>
  </si>
  <si>
    <t>9780313358913</t>
  </si>
  <si>
    <t>9780313362484</t>
  </si>
  <si>
    <t>9780313351150</t>
  </si>
  <si>
    <t>9780313343711</t>
  </si>
  <si>
    <t>9780313339783</t>
  </si>
  <si>
    <t>9780313336591</t>
  </si>
  <si>
    <t>9780313345265</t>
  </si>
  <si>
    <t>9781440829239</t>
  </si>
  <si>
    <t>9780313363245</t>
  </si>
  <si>
    <t>9780313357121</t>
  </si>
  <si>
    <t>9781440800580</t>
  </si>
  <si>
    <t>9781610691833</t>
  </si>
  <si>
    <t>9780313397462</t>
  </si>
  <si>
    <t>9780313396915</t>
  </si>
  <si>
    <t>9781598847741</t>
  </si>
  <si>
    <t>9780313376368</t>
  </si>
  <si>
    <t>9780313387098</t>
  </si>
  <si>
    <t>9780313379369</t>
  </si>
  <si>
    <t>9781440829352</t>
  </si>
  <si>
    <t>9780313393532</t>
  </si>
  <si>
    <t>9781598846591</t>
  </si>
  <si>
    <t>9781610691635</t>
  </si>
  <si>
    <t>9781598846171</t>
  </si>
  <si>
    <t>9781610690256</t>
  </si>
  <si>
    <t>9781591587828</t>
  </si>
  <si>
    <t>9781440829512</t>
  </si>
  <si>
    <t>9781598847437</t>
  </si>
  <si>
    <t>9781610692328</t>
  </si>
  <si>
    <t>9781598847062</t>
  </si>
  <si>
    <t>9781598849509</t>
  </si>
  <si>
    <t>9780313393914</t>
  </si>
  <si>
    <t>9781440829338</t>
  </si>
  <si>
    <t>9781610694230</t>
  </si>
  <si>
    <t>9780313385797</t>
  </si>
  <si>
    <t>9780313396212</t>
  </si>
  <si>
    <t>9781598849356</t>
  </si>
  <si>
    <t>9780313382543</t>
  </si>
  <si>
    <t>9781598849721</t>
  </si>
  <si>
    <t>9780313384301</t>
  </si>
  <si>
    <t>9781610692762</t>
  </si>
  <si>
    <t>9781598848427</t>
  </si>
  <si>
    <t>9781610693004</t>
  </si>
  <si>
    <t>9781610690621</t>
  </si>
  <si>
    <t>9781440801839</t>
  </si>
  <si>
    <t>9781610692748</t>
  </si>
  <si>
    <t>9780313387111</t>
  </si>
  <si>
    <t>9780313399237</t>
  </si>
  <si>
    <t>9780313398179</t>
  </si>
  <si>
    <t>9781610693493</t>
  </si>
  <si>
    <t>9781610691574</t>
  </si>
  <si>
    <t>9780313386978</t>
  </si>
  <si>
    <t>9781440829437</t>
  </si>
  <si>
    <t>9780313377709</t>
  </si>
  <si>
    <t>9780313397660</t>
  </si>
  <si>
    <t>9781440803642</t>
  </si>
  <si>
    <t>9780313384769</t>
  </si>
  <si>
    <t>9780313378317</t>
  </si>
  <si>
    <t>9781598846638</t>
  </si>
  <si>
    <t>9781440829536</t>
  </si>
  <si>
    <t>9781598848014</t>
  </si>
  <si>
    <t>9781610691055</t>
  </si>
  <si>
    <t>9781440829093</t>
  </si>
  <si>
    <t>9780313375668</t>
  </si>
  <si>
    <t>9780313381515</t>
  </si>
  <si>
    <t>9781440828782</t>
  </si>
  <si>
    <t>9780313357305</t>
  </si>
  <si>
    <t>9781598840773</t>
  </si>
  <si>
    <t>9781440829673</t>
  </si>
  <si>
    <t>9781440830594</t>
  </si>
  <si>
    <t>9781610694896</t>
  </si>
  <si>
    <t>9781610693578</t>
  </si>
  <si>
    <t>9781598845150</t>
  </si>
  <si>
    <t>9780313392672</t>
  </si>
  <si>
    <t>9781586835286</t>
  </si>
  <si>
    <t>9781598844399</t>
  </si>
  <si>
    <t>9781440829451</t>
  </si>
  <si>
    <t>9780313378614</t>
  </si>
  <si>
    <t>9780313344428</t>
  </si>
  <si>
    <t>9780313379680</t>
  </si>
  <si>
    <t>9781440803918</t>
  </si>
  <si>
    <t>9780313398346</t>
  </si>
  <si>
    <t>9780313399473</t>
  </si>
  <si>
    <t>9780313342233</t>
  </si>
  <si>
    <t>9780313397417</t>
  </si>
  <si>
    <t>9781598846867</t>
  </si>
  <si>
    <t>9781598849547</t>
  </si>
  <si>
    <t>9781598843224</t>
  </si>
  <si>
    <t>9781610694261</t>
  </si>
  <si>
    <t>9780313399015</t>
  </si>
  <si>
    <t>9780313385360</t>
  </si>
  <si>
    <t>9781440803017</t>
  </si>
  <si>
    <t>9781440804182</t>
  </si>
  <si>
    <t>9781440803352</t>
  </si>
  <si>
    <t>9781598849523</t>
  </si>
  <si>
    <t>9780313385025</t>
  </si>
  <si>
    <t>9780313392443</t>
  </si>
  <si>
    <t>9780313385469</t>
  </si>
  <si>
    <t>9781610691994</t>
  </si>
  <si>
    <t>9780313397486</t>
  </si>
  <si>
    <t>9781610691475</t>
  </si>
  <si>
    <t>9781466662728</t>
  </si>
  <si>
    <t>9781466645189</t>
  </si>
  <si>
    <t>9781466647978</t>
  </si>
  <si>
    <t>9781615209873</t>
  </si>
  <si>
    <t>9781466641655</t>
  </si>
  <si>
    <t>9781466644908</t>
  </si>
  <si>
    <t>9781466644946</t>
  </si>
  <si>
    <t>9781466626515</t>
  </si>
  <si>
    <t>9781466649408</t>
  </si>
  <si>
    <t>9781466660342</t>
  </si>
  <si>
    <t>9781466636880</t>
  </si>
  <si>
    <t>9781466646193</t>
  </si>
  <si>
    <t>9781466645745</t>
  </si>
  <si>
    <t>9781466659582</t>
  </si>
  <si>
    <t>9781466646513</t>
  </si>
  <si>
    <t>9781466646995</t>
  </si>
  <si>
    <t>9781466660786</t>
  </si>
  <si>
    <t>9781466648883</t>
  </si>
  <si>
    <t>9781466644823</t>
  </si>
  <si>
    <t>9781466643574</t>
  </si>
  <si>
    <t>9781605660646</t>
  </si>
  <si>
    <t>9781466644861</t>
  </si>
  <si>
    <t>9781466609815</t>
  </si>
  <si>
    <t>9781466641693</t>
  </si>
  <si>
    <t>9781615209057</t>
  </si>
  <si>
    <t>9781466618763</t>
  </si>
  <si>
    <t>9781466646315</t>
  </si>
  <si>
    <t>9781466661189</t>
  </si>
  <si>
    <t>9781466658646</t>
  </si>
  <si>
    <t>9781615208159</t>
  </si>
  <si>
    <t>9781466642218</t>
  </si>
  <si>
    <t>9781466644786</t>
  </si>
  <si>
    <t>9781466645226</t>
  </si>
  <si>
    <t>9781466660304</t>
  </si>
  <si>
    <t>9781466658806</t>
  </si>
  <si>
    <t>9781466643253</t>
  </si>
  <si>
    <t>9781466660861</t>
  </si>
  <si>
    <t>9781466642133</t>
  </si>
  <si>
    <t>9781466649200</t>
  </si>
  <si>
    <t>9781466629677</t>
  </si>
  <si>
    <t>9781466658844</t>
  </si>
  <si>
    <t>9781466650398</t>
  </si>
  <si>
    <t>9781466620292</t>
  </si>
  <si>
    <t>9781466648609</t>
  </si>
  <si>
    <t>9781466649163</t>
  </si>
  <si>
    <t>9781466644427</t>
  </si>
  <si>
    <t>9781466628366</t>
  </si>
  <si>
    <t>9781466644304</t>
  </si>
  <si>
    <t>9781466643291</t>
  </si>
  <si>
    <t>9781466647459</t>
  </si>
  <si>
    <t>9781466662247</t>
  </si>
  <si>
    <t>9781466662209</t>
  </si>
  <si>
    <t>9781466639423</t>
  </si>
  <si>
    <t>9781466626577</t>
  </si>
  <si>
    <t>9781466645509</t>
  </si>
  <si>
    <t>9781466619210</t>
  </si>
  <si>
    <t>9781466621695</t>
  </si>
  <si>
    <t>9781466619517</t>
  </si>
  <si>
    <t>9781466646230</t>
  </si>
  <si>
    <t>9781466648012</t>
  </si>
  <si>
    <t>9781466642256</t>
  </si>
  <si>
    <t>9781466640023</t>
  </si>
  <si>
    <t>9781466651296</t>
  </si>
  <si>
    <t>9781466640740</t>
  </si>
  <si>
    <t>9781466641891</t>
  </si>
  <si>
    <t>9781466647855</t>
  </si>
  <si>
    <t>9781466643413</t>
  </si>
  <si>
    <t>9781466643697</t>
  </si>
  <si>
    <t>9781466661424</t>
  </si>
  <si>
    <t>9781466645349</t>
  </si>
  <si>
    <t>9781466621077</t>
  </si>
  <si>
    <t>9781466646353</t>
  </si>
  <si>
    <t>9781466649361</t>
  </si>
  <si>
    <t>9781466651463</t>
  </si>
  <si>
    <t>9781466651708</t>
  </si>
  <si>
    <t>9781613504659</t>
  </si>
  <si>
    <t>9781466619180</t>
  </si>
  <si>
    <t>9781466662483</t>
  </si>
  <si>
    <t>9781466641853</t>
  </si>
  <si>
    <t>9781466661943</t>
  </si>
  <si>
    <t>9781605660400</t>
  </si>
  <si>
    <t>9781466621602</t>
  </si>
  <si>
    <t>9781466643093</t>
  </si>
  <si>
    <t>9781599047959</t>
  </si>
  <si>
    <t>9781466625426</t>
  </si>
  <si>
    <t>9781466647534</t>
  </si>
  <si>
    <t>9781466645783</t>
  </si>
  <si>
    <t>9781466647114</t>
  </si>
  <si>
    <t>9781466647237</t>
  </si>
  <si>
    <t>9781466651586</t>
  </si>
  <si>
    <t>9781466618978</t>
  </si>
  <si>
    <t>9781466642416</t>
  </si>
  <si>
    <t>9781466650077</t>
  </si>
  <si>
    <t>9781466645066</t>
  </si>
  <si>
    <t>9781605667966</t>
  </si>
  <si>
    <t>9781466643178</t>
  </si>
  <si>
    <t>9781466648647</t>
  </si>
  <si>
    <t>9781466618039</t>
  </si>
  <si>
    <t>9781466647817</t>
  </si>
  <si>
    <t>9781605669168</t>
  </si>
  <si>
    <t>9781466629318</t>
  </si>
  <si>
    <t>9781466647152</t>
  </si>
  <si>
    <t>9781466615748</t>
  </si>
  <si>
    <t>9781466647893</t>
  </si>
  <si>
    <t>9781466651333</t>
  </si>
  <si>
    <t>9781466644625</t>
  </si>
  <si>
    <t>9781466645462</t>
  </si>
  <si>
    <t>9781466629851</t>
  </si>
  <si>
    <t>9781466647039</t>
  </si>
  <si>
    <t>9781466646834</t>
  </si>
  <si>
    <t>9781466647732</t>
  </si>
  <si>
    <t>9781466646872</t>
  </si>
  <si>
    <t>9781466644465</t>
  </si>
  <si>
    <t>9781466641815</t>
  </si>
  <si>
    <t>9781466648685</t>
  </si>
  <si>
    <t>9781466645585</t>
  </si>
  <si>
    <t>9781466647770</t>
  </si>
  <si>
    <t>9781466657885</t>
  </si>
  <si>
    <t>9781466641938</t>
  </si>
  <si>
    <t>9781466661509</t>
  </si>
  <si>
    <t>9781466651548</t>
  </si>
  <si>
    <t>9781466659629</t>
  </si>
  <si>
    <t>9781466659940</t>
  </si>
  <si>
    <t>9781466651418</t>
  </si>
  <si>
    <t>9781466649958</t>
  </si>
  <si>
    <t>9781615207091</t>
  </si>
  <si>
    <t>9781466649323</t>
  </si>
  <si>
    <t>9781466643499</t>
  </si>
  <si>
    <t>9781466629790</t>
  </si>
  <si>
    <t>9781466649040</t>
  </si>
  <si>
    <t>9781466647497</t>
  </si>
  <si>
    <t>9781466645103</t>
  </si>
  <si>
    <t>9781466647657</t>
  </si>
  <si>
    <t>9781466650114</t>
  </si>
  <si>
    <t>9781466648968</t>
  </si>
  <si>
    <t>9781466658608</t>
  </si>
  <si>
    <t>9781614991786</t>
  </si>
  <si>
    <t>9781614993063</t>
  </si>
  <si>
    <t>9781614992790</t>
  </si>
  <si>
    <t>9781614991922</t>
  </si>
  <si>
    <t>9781614992431</t>
  </si>
  <si>
    <t>9781614992318</t>
  </si>
  <si>
    <t>9781614992370</t>
  </si>
  <si>
    <t>9781614992837</t>
  </si>
  <si>
    <t>9781614992813</t>
  </si>
  <si>
    <t>9781614992752</t>
  </si>
  <si>
    <t>9781607506003</t>
  </si>
  <si>
    <t>9781614992530</t>
  </si>
  <si>
    <t>9781614990994</t>
  </si>
  <si>
    <t>9781607500537</t>
  </si>
  <si>
    <t>9781614993711</t>
  </si>
  <si>
    <t>9781614993216</t>
  </si>
  <si>
    <t>9781614993537</t>
  </si>
  <si>
    <t>9781614992066</t>
  </si>
  <si>
    <t>9781614993605</t>
  </si>
  <si>
    <t>9781614992516</t>
  </si>
  <si>
    <t>9781614993278</t>
  </si>
  <si>
    <t>9781614993124</t>
  </si>
  <si>
    <t>9781614992455</t>
  </si>
  <si>
    <t>9780415496575</t>
  </si>
  <si>
    <t>9780415569224</t>
  </si>
  <si>
    <t>9780415469012</t>
  </si>
  <si>
    <t>9780415544689</t>
  </si>
  <si>
    <t>9780415546522</t>
  </si>
  <si>
    <t>9781844078097</t>
  </si>
  <si>
    <t>9780415873246</t>
  </si>
  <si>
    <t>9780415483063</t>
  </si>
  <si>
    <t>9780415489621</t>
  </si>
  <si>
    <t>9780415965262</t>
  </si>
  <si>
    <t>9780415568180</t>
  </si>
  <si>
    <t>9780415485883</t>
  </si>
  <si>
    <t>9781848728363</t>
  </si>
  <si>
    <t>9780415778060</t>
  </si>
  <si>
    <t>9780415447584</t>
  </si>
  <si>
    <t>9780415453172</t>
  </si>
  <si>
    <t>9780415887212</t>
  </si>
  <si>
    <t>9780415991728</t>
  </si>
  <si>
    <t>9780415458771</t>
  </si>
  <si>
    <t>9781844074945</t>
  </si>
  <si>
    <t>9781844075362</t>
  </si>
  <si>
    <t>9780415996891</t>
  </si>
  <si>
    <t>9780415999588</t>
  </si>
  <si>
    <t>9780805844283</t>
  </si>
  <si>
    <t>9780750682015</t>
  </si>
  <si>
    <t>9780415481045</t>
  </si>
  <si>
    <t>9780415453257</t>
  </si>
  <si>
    <t>9780415962025</t>
  </si>
  <si>
    <t>9780415992459</t>
  </si>
  <si>
    <t>9780415801492</t>
  </si>
  <si>
    <t>9780805833881</t>
  </si>
  <si>
    <t>9781844078288</t>
  </si>
  <si>
    <t>9780415461757</t>
  </si>
  <si>
    <t>9780415572637</t>
  </si>
  <si>
    <t>9781844074877</t>
  </si>
  <si>
    <t>9780415871358</t>
  </si>
  <si>
    <t>9780415685115</t>
  </si>
  <si>
    <t>9781849711685</t>
  </si>
  <si>
    <t>9780415805858</t>
  </si>
  <si>
    <t>9780415448796</t>
  </si>
  <si>
    <t>9780415878487</t>
  </si>
  <si>
    <t>9780415578462</t>
  </si>
  <si>
    <t>9780415588812</t>
  </si>
  <si>
    <t>9780415996273</t>
  </si>
  <si>
    <t>9780415897662</t>
  </si>
  <si>
    <t>9780415431118</t>
  </si>
  <si>
    <t>9780415802765</t>
  </si>
  <si>
    <t>9780415477789</t>
  </si>
  <si>
    <t>9781844079094</t>
  </si>
  <si>
    <t>9780415590143</t>
  </si>
  <si>
    <t>9780415477048</t>
  </si>
  <si>
    <t>9780415886338</t>
  </si>
  <si>
    <t>9780415465977</t>
  </si>
  <si>
    <t>9780415462044</t>
  </si>
  <si>
    <t>9780415871860</t>
  </si>
  <si>
    <t>9780415552202</t>
  </si>
  <si>
    <t>9780415463577</t>
  </si>
  <si>
    <t>9780415956758</t>
  </si>
  <si>
    <t>9780415893138</t>
  </si>
  <si>
    <t>9780415478533</t>
  </si>
  <si>
    <t>9780415308694</t>
  </si>
  <si>
    <t>9780415481052</t>
  </si>
  <si>
    <t>9780415493673</t>
  </si>
  <si>
    <t>9780415482660</t>
  </si>
  <si>
    <t>9780415779715</t>
  </si>
  <si>
    <t>9780415459365</t>
  </si>
  <si>
    <t>9780415560801</t>
  </si>
  <si>
    <t>9780415553407</t>
  </si>
  <si>
    <t>9780415993487</t>
  </si>
  <si>
    <t>9780415871471</t>
  </si>
  <si>
    <t>9780415965538</t>
  </si>
  <si>
    <t>9781844077359</t>
  </si>
  <si>
    <t>9780415582605</t>
  </si>
  <si>
    <t>9780415545433</t>
  </si>
  <si>
    <t>9780415484589</t>
  </si>
  <si>
    <t>9781849711517</t>
  </si>
  <si>
    <t>9780415492638</t>
  </si>
  <si>
    <t>9780415552424</t>
  </si>
  <si>
    <t>9781844076536</t>
  </si>
  <si>
    <t>9780415614795</t>
  </si>
  <si>
    <t>9780415884204</t>
  </si>
  <si>
    <t>9780805859980</t>
  </si>
  <si>
    <t>9780415556255</t>
  </si>
  <si>
    <t>9780415590136</t>
  </si>
  <si>
    <t>9780415579902</t>
  </si>
  <si>
    <t>9780415457699</t>
  </si>
  <si>
    <t>9780415485418</t>
  </si>
  <si>
    <t>9780415486705</t>
  </si>
  <si>
    <t>9780415488105</t>
  </si>
  <si>
    <t>9780415485753</t>
  </si>
  <si>
    <t>9780415607933</t>
  </si>
  <si>
    <t>9780415957045</t>
  </si>
  <si>
    <t>Teenage Citizens: The Political Theories of the Young</t>
  </si>
  <si>
    <t>Flanagan, Constance A.</t>
  </si>
  <si>
    <t>The Bank Recovery and Resolution Directive: Europe's Solution for Too Big To Fail?</t>
  </si>
  <si>
    <t>Kenadjian, Patrick S</t>
  </si>
  <si>
    <t>The Behavior of Federal Judges: A Theoretical and Empirical Study of Rational Choice</t>
  </si>
  <si>
    <t xml:space="preserve">Epstein, Lee; Landes, William </t>
  </si>
  <si>
    <t>The Spirit of the Hive: The Mechanisms of Social Evolution</t>
  </si>
  <si>
    <t>Page, Robert E.</t>
  </si>
  <si>
    <t>9780415582636</t>
  </si>
  <si>
    <t>9780415883221</t>
  </si>
  <si>
    <t>9781848728424</t>
  </si>
  <si>
    <t>9780415585781</t>
  </si>
  <si>
    <t>9781844078752</t>
  </si>
  <si>
    <t>9780415547680</t>
  </si>
  <si>
    <t>9780415473460</t>
  </si>
  <si>
    <t>9780415996990</t>
  </si>
  <si>
    <t>9780415583299</t>
  </si>
  <si>
    <t>9781848728042</t>
  </si>
  <si>
    <t>9780415579872</t>
  </si>
  <si>
    <t>9780415579827</t>
  </si>
  <si>
    <t>9780750686105</t>
  </si>
  <si>
    <t>9780415994088</t>
  </si>
  <si>
    <t>9781841696898</t>
  </si>
  <si>
    <t>9780805863697</t>
  </si>
  <si>
    <t>9780415571869</t>
  </si>
  <si>
    <t>9780415580519</t>
  </si>
  <si>
    <t>9780415620239</t>
  </si>
  <si>
    <t>9780415962728</t>
  </si>
  <si>
    <t>9780415991766</t>
  </si>
  <si>
    <t>9780415806077</t>
  </si>
  <si>
    <t>9783110294446</t>
  </si>
  <si>
    <t>9783110294453</t>
  </si>
  <si>
    <t>9783110294460</t>
  </si>
  <si>
    <t>9783110294477</t>
  </si>
  <si>
    <t>9780857095251</t>
  </si>
  <si>
    <t>9780857095121</t>
  </si>
  <si>
    <t>9781907568404</t>
  </si>
  <si>
    <t>9781845697587</t>
  </si>
  <si>
    <t>9780857095930</t>
  </si>
  <si>
    <t>9780857096821</t>
  </si>
  <si>
    <t>9781845695392</t>
  </si>
  <si>
    <t>9780857090164</t>
  </si>
  <si>
    <t>9781845697112</t>
  </si>
  <si>
    <t>9780857094391</t>
  </si>
  <si>
    <t>9780857092373</t>
  </si>
  <si>
    <t>9780955251245</t>
  </si>
  <si>
    <t>9781907568800</t>
  </si>
  <si>
    <t>9780857092397</t>
  </si>
  <si>
    <t>9781845695125</t>
  </si>
  <si>
    <t>9780857090782</t>
  </si>
  <si>
    <t>9780857092748</t>
  </si>
  <si>
    <t>9781907568091</t>
  </si>
  <si>
    <t>9781845699888</t>
  </si>
  <si>
    <t>9780857092366</t>
  </si>
  <si>
    <t>9781907568886</t>
  </si>
  <si>
    <t>9783110296860</t>
  </si>
  <si>
    <t>9783764399535</t>
  </si>
  <si>
    <t>9780674063730</t>
  </si>
  <si>
    <t>9780674055476</t>
  </si>
  <si>
    <t>9780674066021</t>
  </si>
  <si>
    <t>9783034606042</t>
  </si>
  <si>
    <t>9783110214628</t>
  </si>
  <si>
    <t>9783110287653</t>
  </si>
  <si>
    <t>9783110301991</t>
  </si>
  <si>
    <t>9780674066878</t>
  </si>
  <si>
    <t>9783866532670</t>
  </si>
  <si>
    <t>9783764386696</t>
  </si>
  <si>
    <t>9781614514763</t>
  </si>
  <si>
    <t>9783034603683</t>
  </si>
  <si>
    <t>9783764388676</t>
  </si>
  <si>
    <t>9780674047952</t>
  </si>
  <si>
    <t>9783034607995</t>
  </si>
  <si>
    <t>9783110321609</t>
  </si>
  <si>
    <t>9783110300697</t>
  </si>
  <si>
    <t>9783110328783</t>
  </si>
  <si>
    <t>9780674066991</t>
  </si>
  <si>
    <t>9783110293029</t>
  </si>
  <si>
    <t>9783110279146</t>
  </si>
  <si>
    <t>9783110293852</t>
  </si>
  <si>
    <t>9783110240696</t>
  </si>
  <si>
    <t>9783034600835</t>
  </si>
  <si>
    <t>9783412210526</t>
  </si>
  <si>
    <t>9783764389727</t>
  </si>
  <si>
    <t>9781614510000</t>
  </si>
  <si>
    <t>9783110245820</t>
  </si>
  <si>
    <t>9783110327441</t>
  </si>
  <si>
    <t>9780674047525</t>
  </si>
  <si>
    <t>9780674073036</t>
  </si>
  <si>
    <t>9780674050143</t>
  </si>
  <si>
    <t>9783110270099</t>
  </si>
  <si>
    <t>9783110188332</t>
  </si>
  <si>
    <t>9783110266382</t>
  </si>
  <si>
    <t>9783110274530</t>
  </si>
  <si>
    <t>9780674725492</t>
  </si>
  <si>
    <t>9783110306279</t>
  </si>
  <si>
    <t>9783764386542</t>
  </si>
  <si>
    <t>9783486716498</t>
  </si>
  <si>
    <t>9783110266214</t>
  </si>
  <si>
    <t>9783110220032</t>
  </si>
  <si>
    <t>9781614510710</t>
  </si>
  <si>
    <t>9783110204032</t>
  </si>
  <si>
    <t>9783110238105</t>
  </si>
  <si>
    <t>9783110331035</t>
  </si>
  <si>
    <t>9783110294422</t>
  </si>
  <si>
    <t>9780674066458</t>
  </si>
  <si>
    <t>9781934078761</t>
  </si>
  <si>
    <t>9783764388959</t>
  </si>
  <si>
    <t>9783110307801</t>
  </si>
  <si>
    <t>9783764388713</t>
  </si>
  <si>
    <t>9783110225648</t>
  </si>
  <si>
    <t>9783034600354</t>
  </si>
  <si>
    <t>9781614510130</t>
  </si>
  <si>
    <t>9780674072671</t>
  </si>
  <si>
    <t>9783110306293</t>
  </si>
  <si>
    <t>9783110317138</t>
  </si>
  <si>
    <t>9783110315097</t>
  </si>
  <si>
    <t>9783110323931</t>
  </si>
  <si>
    <t>9780674065789</t>
  </si>
  <si>
    <t>9783110287639</t>
  </si>
  <si>
    <t>9783110280852</t>
  </si>
  <si>
    <t>9781934078105</t>
  </si>
  <si>
    <t>9780674072787</t>
  </si>
  <si>
    <t>9781614510956</t>
  </si>
  <si>
    <t>9783110320497</t>
  </si>
  <si>
    <t>9783034603225</t>
  </si>
  <si>
    <t>9783110324402</t>
  </si>
  <si>
    <t>9783110286953</t>
  </si>
  <si>
    <t>9783764387471</t>
  </si>
  <si>
    <t>9783110325089</t>
  </si>
  <si>
    <t>9783110282535</t>
  </si>
  <si>
    <t>9780674066892</t>
  </si>
  <si>
    <t>9783110226416</t>
  </si>
  <si>
    <t>9780674066953</t>
  </si>
  <si>
    <t>9781614512196</t>
  </si>
  <si>
    <t>9781934078143</t>
  </si>
  <si>
    <t>9781614513148</t>
  </si>
  <si>
    <t>9780674064683</t>
  </si>
  <si>
    <t>9783034606875</t>
  </si>
  <si>
    <t>9780674067080</t>
  </si>
  <si>
    <t>9783034607445</t>
  </si>
  <si>
    <t>9783038212515</t>
  </si>
  <si>
    <t>9783110307283</t>
  </si>
  <si>
    <t>9783110272161</t>
  </si>
  <si>
    <t>9783110301151</t>
  </si>
  <si>
    <t>9780674048621</t>
  </si>
  <si>
    <t>9780674064676</t>
  </si>
  <si>
    <t>9780674073043</t>
  </si>
  <si>
    <t>9780674062177</t>
  </si>
  <si>
    <t>9780674052260</t>
  </si>
  <si>
    <t>9783110321074</t>
  </si>
  <si>
    <t>9780674049895</t>
  </si>
  <si>
    <t>9783110293692</t>
  </si>
  <si>
    <t>9783866532465</t>
  </si>
  <si>
    <t>9783866532588</t>
  </si>
  <si>
    <t>9783110255010</t>
  </si>
  <si>
    <t>9780674072497</t>
  </si>
  <si>
    <t>9783110245868</t>
  </si>
  <si>
    <t>9780674072855</t>
  </si>
  <si>
    <t>9780674072664</t>
  </si>
  <si>
    <t>9780674066083</t>
  </si>
  <si>
    <t>9783110289480</t>
  </si>
  <si>
    <t>9783110308303</t>
  </si>
  <si>
    <t>9783110224634</t>
  </si>
  <si>
    <t>9783110246131</t>
  </si>
  <si>
    <t>9783110249491</t>
  </si>
  <si>
    <t>9783110278835</t>
  </si>
  <si>
    <t>9783110275803</t>
  </si>
  <si>
    <t>9780674047129</t>
  </si>
  <si>
    <t>9780674058040</t>
  </si>
  <si>
    <t>9783110286977</t>
  </si>
  <si>
    <t>9783110276510</t>
  </si>
  <si>
    <t>9780674066076</t>
  </si>
  <si>
    <t>9780674072510</t>
  </si>
  <si>
    <t>9780674049369</t>
  </si>
  <si>
    <t>9780674050884</t>
  </si>
  <si>
    <t>9783110240221</t>
  </si>
  <si>
    <t>9783110213133</t>
  </si>
  <si>
    <t>9783110229608</t>
  </si>
  <si>
    <t>9780674067165</t>
  </si>
  <si>
    <t>9783110281170</t>
  </si>
  <si>
    <t>9783110260236</t>
  </si>
  <si>
    <t>9783110269161</t>
  </si>
  <si>
    <t>9783110255904</t>
  </si>
  <si>
    <t>9780674052352</t>
  </si>
  <si>
    <t>9783486705843</t>
  </si>
  <si>
    <t>9780674048515</t>
  </si>
  <si>
    <t>9783110295917</t>
  </si>
  <si>
    <t>9783110280913</t>
  </si>
  <si>
    <t>9780674048546</t>
  </si>
  <si>
    <t>9780674064461</t>
  </si>
  <si>
    <t>9780674049710</t>
  </si>
  <si>
    <t>9783110259025</t>
  </si>
  <si>
    <t>9783110293616</t>
  </si>
  <si>
    <t>9783110269512</t>
  </si>
  <si>
    <t>9783110250107</t>
  </si>
  <si>
    <t>9783110273724</t>
  </si>
  <si>
    <t>9783110252330</t>
  </si>
  <si>
    <t>9783110266443</t>
  </si>
  <si>
    <t>9783110284591</t>
  </si>
  <si>
    <t>9783110292541</t>
  </si>
  <si>
    <t>9780674073029</t>
  </si>
  <si>
    <t>9780674073180</t>
  </si>
  <si>
    <t>9780313393051</t>
  </si>
  <si>
    <t>9781598846577</t>
  </si>
  <si>
    <t>9780313379888</t>
  </si>
  <si>
    <t>9780275994570</t>
  </si>
  <si>
    <t>9780313391613</t>
  </si>
  <si>
    <t>9781598845945</t>
  </si>
  <si>
    <t>9781440828522</t>
  </si>
  <si>
    <t>9780313349485</t>
  </si>
  <si>
    <t>9781586835453</t>
  </si>
  <si>
    <t>9780313345166</t>
  </si>
  <si>
    <t>9781440801112</t>
  </si>
  <si>
    <t>9781586835378</t>
  </si>
  <si>
    <t>9781598849783</t>
  </si>
  <si>
    <t>9781440803116</t>
  </si>
  <si>
    <t>9781466618428</t>
  </si>
  <si>
    <t>9781613503447</t>
  </si>
  <si>
    <t>9780415895941</t>
  </si>
  <si>
    <t>9780415898867</t>
  </si>
  <si>
    <t>9780415596879</t>
  </si>
  <si>
    <t>9781843345893</t>
  </si>
  <si>
    <t>9781845695613</t>
  </si>
  <si>
    <t>9781845697518</t>
  </si>
  <si>
    <t>9780857092069</t>
  </si>
  <si>
    <t>9780857095114</t>
  </si>
  <si>
    <t>9781845699826</t>
  </si>
  <si>
    <t>9781845695385</t>
  </si>
  <si>
    <t>9783110275568</t>
  </si>
  <si>
    <t>9783034601177</t>
  </si>
  <si>
    <t>9783034608008</t>
  </si>
  <si>
    <t>9783110321548</t>
  </si>
  <si>
    <t>9780674062276</t>
  </si>
  <si>
    <t>9783110245592</t>
  </si>
  <si>
    <t>9783110276350</t>
  </si>
  <si>
    <t>9780674066397</t>
  </si>
  <si>
    <t>9780674066496</t>
  </si>
  <si>
    <t>9780674047655</t>
  </si>
  <si>
    <t>9781614511564</t>
  </si>
  <si>
    <t>9783110240443</t>
  </si>
  <si>
    <t>9783110286281</t>
  </si>
  <si>
    <t>9780275991616</t>
  </si>
  <si>
    <t>9783034607339</t>
  </si>
  <si>
    <t>9783034607254</t>
  </si>
  <si>
    <t>9783110223552</t>
  </si>
  <si>
    <t>9780674060784</t>
  </si>
  <si>
    <t>9783486707984</t>
  </si>
  <si>
    <t>9781609605971</t>
  </si>
  <si>
    <t>9780415602563</t>
  </si>
  <si>
    <t>9780415562027</t>
  </si>
  <si>
    <t>9780415563666</t>
  </si>
  <si>
    <t>9780415491495</t>
  </si>
  <si>
    <t>9781844079223</t>
  </si>
  <si>
    <t>9780415425599</t>
  </si>
  <si>
    <t>9780415476614</t>
  </si>
  <si>
    <t>9780415547956</t>
  </si>
  <si>
    <t>9780415576765</t>
  </si>
  <si>
    <t>920.073</t>
  </si>
  <si>
    <t>CT220</t>
  </si>
  <si>
    <t>158</t>
  </si>
  <si>
    <t>BF575.H27</t>
  </si>
  <si>
    <t>373.1/3044</t>
  </si>
  <si>
    <t>LB1047.3</t>
  </si>
  <si>
    <t>277.3</t>
  </si>
  <si>
    <t>BR515</t>
  </si>
  <si>
    <t>204/.2</t>
  </si>
  <si>
    <t>BL51</t>
  </si>
  <si>
    <t>616.89</t>
  </si>
  <si>
    <t>RC438</t>
  </si>
  <si>
    <t>796.0973</t>
  </si>
  <si>
    <t>GV583</t>
  </si>
  <si>
    <t>973.91</t>
  </si>
  <si>
    <t>E743.5</t>
  </si>
  <si>
    <t>200</t>
  </si>
  <si>
    <t>BL80.3</t>
  </si>
  <si>
    <t>327.1/745</t>
  </si>
  <si>
    <t>JZ5675</t>
  </si>
  <si>
    <t>796.04/6</t>
  </si>
  <si>
    <t>GV749.7</t>
  </si>
  <si>
    <t>796.83092/2</t>
  </si>
  <si>
    <t>GV1132.D4</t>
  </si>
  <si>
    <t>025.5/2</t>
  </si>
  <si>
    <t>Z711.92.U53</t>
  </si>
  <si>
    <t>981</t>
  </si>
  <si>
    <t>F2504</t>
  </si>
  <si>
    <t>302.34/3</t>
  </si>
  <si>
    <t>BF637.B85</t>
  </si>
  <si>
    <t>364.16/80973</t>
  </si>
  <si>
    <t>HV6769</t>
  </si>
  <si>
    <t>909/.09732</t>
  </si>
  <si>
    <t>G140</t>
  </si>
  <si>
    <t>787.87/164092</t>
  </si>
  <si>
    <t>ML419.S22</t>
  </si>
  <si>
    <t>782.421642092</t>
  </si>
  <si>
    <t>ML420.U53</t>
  </si>
  <si>
    <t>305.86/8073</t>
  </si>
  <si>
    <t>E184.S75</t>
  </si>
  <si>
    <t>323.1196/073</t>
  </si>
  <si>
    <t>E185.61</t>
  </si>
  <si>
    <t>363.738/7403</t>
  </si>
  <si>
    <t>QC903</t>
  </si>
  <si>
    <t>021.2</t>
  </si>
  <si>
    <t>Z716.4</t>
  </si>
  <si>
    <t>020</t>
  </si>
  <si>
    <t>ZA3075</t>
  </si>
  <si>
    <t>027.8</t>
  </si>
  <si>
    <t>Z675.S3</t>
  </si>
  <si>
    <t>970.01/5003</t>
  </si>
  <si>
    <t>E123</t>
  </si>
  <si>
    <t>E183.8.J3</t>
  </si>
  <si>
    <t>343.7307/103</t>
  </si>
  <si>
    <t>KF1607.5</t>
  </si>
  <si>
    <t>306.73/4094209034</t>
  </si>
  <si>
    <t>HQ615</t>
  </si>
  <si>
    <t>025.5</t>
  </si>
  <si>
    <t>Z711</t>
  </si>
  <si>
    <t>027.6/630973</t>
  </si>
  <si>
    <t>Z711.92.H3</t>
  </si>
  <si>
    <t>364.3</t>
  </si>
  <si>
    <t>HV6080</t>
  </si>
  <si>
    <t>306</t>
  </si>
  <si>
    <t>HM1276</t>
  </si>
  <si>
    <t>984</t>
  </si>
  <si>
    <t>F3310</t>
  </si>
  <si>
    <t>949.72</t>
  </si>
  <si>
    <t>DR1522</t>
  </si>
  <si>
    <t>966.51</t>
  </si>
  <si>
    <t>DT509.4</t>
  </si>
  <si>
    <t>949.5</t>
  </si>
  <si>
    <t>DF741</t>
  </si>
  <si>
    <t>306.097283</t>
  </si>
  <si>
    <t>F1503.8</t>
  </si>
  <si>
    <t>943.9</t>
  </si>
  <si>
    <t>DB958.2</t>
  </si>
  <si>
    <t>961.2</t>
  </si>
  <si>
    <t>DT222</t>
  </si>
  <si>
    <t>966.23</t>
  </si>
  <si>
    <t>DT551.4</t>
  </si>
  <si>
    <t>968.81</t>
  </si>
  <si>
    <t>DT1552</t>
  </si>
  <si>
    <t>948.1</t>
  </si>
  <si>
    <t>DL431</t>
  </si>
  <si>
    <t>305.80095957</t>
  </si>
  <si>
    <t>GN635.S55</t>
  </si>
  <si>
    <t>948.5</t>
  </si>
  <si>
    <t>DL639</t>
  </si>
  <si>
    <t>967.8</t>
  </si>
  <si>
    <t>DT442.5</t>
  </si>
  <si>
    <t>306.09536</t>
  </si>
  <si>
    <t>GN640</t>
  </si>
  <si>
    <t>305.895/972</t>
  </si>
  <si>
    <t>DS509.5.H66</t>
  </si>
  <si>
    <t>658.5/15</t>
  </si>
  <si>
    <t>HD47.3</t>
  </si>
  <si>
    <t>381.09</t>
  </si>
  <si>
    <t>HF352</t>
  </si>
  <si>
    <t>202/.3</t>
  </si>
  <si>
    <t>BL545</t>
  </si>
  <si>
    <t>616.85/26003</t>
  </si>
  <si>
    <t>RC552.E18</t>
  </si>
  <si>
    <t>025.2/84</t>
  </si>
  <si>
    <t>Z692.E4</t>
  </si>
  <si>
    <t>330.092/2</t>
  </si>
  <si>
    <t>HB76</t>
  </si>
  <si>
    <t>335.4/11</t>
  </si>
  <si>
    <t>HN90.S6</t>
  </si>
  <si>
    <t>635.903</t>
  </si>
  <si>
    <t>SB45</t>
  </si>
  <si>
    <t>391.003</t>
  </si>
  <si>
    <t>GT507</t>
  </si>
  <si>
    <t>796.72</t>
  </si>
  <si>
    <t>GV1029.9.S74</t>
  </si>
  <si>
    <t>794.803</t>
  </si>
  <si>
    <t>GV1469.3</t>
  </si>
  <si>
    <t>658.15/12</t>
  </si>
  <si>
    <t>HG4027.7</t>
  </si>
  <si>
    <t>363.7</t>
  </si>
  <si>
    <t>GE195</t>
  </si>
  <si>
    <t>305.800954/03</t>
  </si>
  <si>
    <t>GN635.S57</t>
  </si>
  <si>
    <t>305.80097</t>
  </si>
  <si>
    <t>E49</t>
  </si>
  <si>
    <t>612.9/203</t>
  </si>
  <si>
    <t>QM535</t>
  </si>
  <si>
    <t>200.9</t>
  </si>
  <si>
    <t>PN56.A28</t>
  </si>
  <si>
    <t>332.70973</t>
  </si>
  <si>
    <t>HC110.C63</t>
  </si>
  <si>
    <t>025.2/1</t>
  </si>
  <si>
    <t>Z687.15</t>
  </si>
  <si>
    <t>641.597303</t>
  </si>
  <si>
    <t>TX349</t>
  </si>
  <si>
    <t>016.6415</t>
  </si>
  <si>
    <t>Z5776.F7</t>
  </si>
  <si>
    <t>808/.042</t>
  </si>
  <si>
    <t>PE1431</t>
  </si>
  <si>
    <t>332.6</t>
  </si>
  <si>
    <t>KF1575</t>
  </si>
  <si>
    <t>331.10973</t>
  </si>
  <si>
    <t>HD5724</t>
  </si>
  <si>
    <t>028.5</t>
  </si>
  <si>
    <t>320.1/2</t>
  </si>
  <si>
    <t>JC319</t>
  </si>
  <si>
    <t>791.4302/8092</t>
  </si>
  <si>
    <t>PN2287.C546</t>
  </si>
  <si>
    <t>428.4071/2</t>
  </si>
  <si>
    <t>LB1632</t>
  </si>
  <si>
    <t>658.15/224</t>
  </si>
  <si>
    <t>HG177</t>
  </si>
  <si>
    <t>910.4</t>
  </si>
  <si>
    <t>G151</t>
  </si>
  <si>
    <t>669/.2203</t>
  </si>
  <si>
    <t>GT5170</t>
  </si>
  <si>
    <t>364.16/8</t>
  </si>
  <si>
    <t>HV6773</t>
  </si>
  <si>
    <t>016.95</t>
  </si>
  <si>
    <t>Z3001</t>
  </si>
  <si>
    <t>027.4/2</t>
  </si>
  <si>
    <t>Z680.5</t>
  </si>
  <si>
    <t>391.4/3</t>
  </si>
  <si>
    <t>GT2110</t>
  </si>
  <si>
    <t>BL535</t>
  </si>
  <si>
    <t>378</t>
  </si>
  <si>
    <t>LB2331.63</t>
  </si>
  <si>
    <t>641.5973</t>
  </si>
  <si>
    <t>TX715</t>
  </si>
  <si>
    <t>741.5/9</t>
  </si>
  <si>
    <t>PN6710</t>
  </si>
  <si>
    <t>355.3/432</t>
  </si>
  <si>
    <t>UB251.U5</t>
  </si>
  <si>
    <t>343.7309/944</t>
  </si>
  <si>
    <t>KF390.5.C6</t>
  </si>
  <si>
    <t>Z665</t>
  </si>
  <si>
    <t>327.73055</t>
  </si>
  <si>
    <t>JZ1480.A57</t>
  </si>
  <si>
    <t>320.55/7</t>
  </si>
  <si>
    <t>BP60</t>
  </si>
  <si>
    <t>782.25</t>
  </si>
  <si>
    <t>ML3187.5</t>
  </si>
  <si>
    <t>650.1082/0973</t>
  </si>
  <si>
    <t>HD8081.H7</t>
  </si>
  <si>
    <t>302/.14</t>
  </si>
  <si>
    <t>HN49.V64</t>
  </si>
  <si>
    <t>338.973/07</t>
  </si>
  <si>
    <t>HC110.E5</t>
  </si>
  <si>
    <t>346.7304/6917</t>
  </si>
  <si>
    <t>KF5627.A7</t>
  </si>
  <si>
    <t>392.503</t>
  </si>
  <si>
    <t>GT2690</t>
  </si>
  <si>
    <t>658.4/012</t>
  </si>
  <si>
    <t>HD30.28</t>
  </si>
  <si>
    <t>812/.54</t>
  </si>
  <si>
    <t>PS3566.F39</t>
  </si>
  <si>
    <t>JC323</t>
  </si>
  <si>
    <t>330.95</t>
  </si>
  <si>
    <t>HF3752.3</t>
  </si>
  <si>
    <t>940.53/14</t>
  </si>
  <si>
    <t>D767</t>
  </si>
  <si>
    <t>322.4/2095694</t>
  </si>
  <si>
    <t>DS119.7</t>
  </si>
  <si>
    <t>346.7304/86</t>
  </si>
  <si>
    <t>KF3114.85</t>
  </si>
  <si>
    <t>951.05</t>
  </si>
  <si>
    <t>DS775.7</t>
  </si>
  <si>
    <t>909</t>
  </si>
  <si>
    <t>D24</t>
  </si>
  <si>
    <t>HG177.5.U6</t>
  </si>
  <si>
    <t>658.4/092</t>
  </si>
  <si>
    <t>HD57.7</t>
  </si>
  <si>
    <t>025.3/2</t>
  </si>
  <si>
    <t>Z694.15.R47</t>
  </si>
  <si>
    <t>016.796</t>
  </si>
  <si>
    <t>Z7511</t>
  </si>
  <si>
    <t>812.6_x001E_</t>
  </si>
  <si>
    <t>PS3602.E66447</t>
  </si>
  <si>
    <t>327.101</t>
  </si>
  <si>
    <t>JZ1307</t>
  </si>
  <si>
    <t>025.5/2778</t>
  </si>
  <si>
    <t>320.54</t>
  </si>
  <si>
    <t>BL65.N3</t>
  </si>
  <si>
    <t>343.09/99</t>
  </si>
  <si>
    <t>Q335</t>
  </si>
  <si>
    <t>796.522/3</t>
  </si>
  <si>
    <t>GV200.2</t>
  </si>
  <si>
    <t>953.003</t>
  </si>
  <si>
    <t>DS202.2</t>
  </si>
  <si>
    <t>306.7</t>
  </si>
  <si>
    <t>HQ23</t>
  </si>
  <si>
    <t>261.8/3272</t>
  </si>
  <si>
    <t>BV4392.5</t>
  </si>
  <si>
    <t>658</t>
  </si>
  <si>
    <t>HD62.25</t>
  </si>
  <si>
    <t>133.909</t>
  </si>
  <si>
    <t>BF1261.2</t>
  </si>
  <si>
    <t>972</t>
  </si>
  <si>
    <t>F1228.9</t>
  </si>
  <si>
    <t>371.35/8</t>
  </si>
  <si>
    <t>LC5803.C65</t>
  </si>
  <si>
    <t>394.1/2003</t>
  </si>
  <si>
    <t>GT2850</t>
  </si>
  <si>
    <t>343.7304</t>
  </si>
  <si>
    <t>KF6289</t>
  </si>
  <si>
    <t>372.35/044</t>
  </si>
  <si>
    <t>LB1585</t>
  </si>
  <si>
    <t>791.45/655</t>
  </si>
  <si>
    <t>PN1992.8.R43</t>
  </si>
  <si>
    <t>333.720973</t>
  </si>
  <si>
    <t>GE180</t>
  </si>
  <si>
    <t>658/.049</t>
  </si>
  <si>
    <t>HF1359</t>
  </si>
  <si>
    <t>133.4/309</t>
  </si>
  <si>
    <t>BF1589</t>
  </si>
  <si>
    <t>362.88</t>
  </si>
  <si>
    <t>HV6250.4.G57</t>
  </si>
  <si>
    <t>270.1</t>
  </si>
  <si>
    <t>BR167</t>
  </si>
  <si>
    <t>327.7304309/04</t>
  </si>
  <si>
    <t>E183.8.G3</t>
  </si>
  <si>
    <t>302.23</t>
  </si>
  <si>
    <t>HF5805</t>
  </si>
  <si>
    <t>324.2/1</t>
  </si>
  <si>
    <t>JF2051</t>
  </si>
  <si>
    <t>305.420973</t>
  </si>
  <si>
    <t>HQ1236.5.U6</t>
  </si>
  <si>
    <t>305.4095</t>
  </si>
  <si>
    <t>HQ1726</t>
  </si>
  <si>
    <t>333.79</t>
  </si>
  <si>
    <t>HD9502.A2</t>
  </si>
  <si>
    <t>658.8'3091767</t>
  </si>
  <si>
    <t>HF5415.12.I74E44</t>
  </si>
  <si>
    <t>658.4'038011</t>
  </si>
  <si>
    <t>HD30.2.S95175</t>
  </si>
  <si>
    <t>378.1734</t>
  </si>
  <si>
    <t>LB2395.7.A28</t>
  </si>
  <si>
    <t>384.5 22</t>
  </si>
  <si>
    <t>HV551.2 .A33 2010</t>
  </si>
  <si>
    <t>681'.2</t>
  </si>
  <si>
    <t>TA165.A5584</t>
  </si>
  <si>
    <t>302.3</t>
  </si>
  <si>
    <t>HM741.A344</t>
  </si>
  <si>
    <t>620.001'1</t>
  </si>
  <si>
    <t>TA177.A37</t>
  </si>
  <si>
    <t>QA76.9.S63A386</t>
  </si>
  <si>
    <t>TK5105.59.A3834</t>
  </si>
  <si>
    <t>006.2'2</t>
  </si>
  <si>
    <t>TK7895.E42A383</t>
  </si>
  <si>
    <t>020.71'1</t>
  </si>
  <si>
    <t>Z668.A27</t>
  </si>
  <si>
    <t>610.285</t>
  </si>
  <si>
    <t>R855.3.A388</t>
  </si>
  <si>
    <t>371.309172'4</t>
  </si>
  <si>
    <t>LB1028.5.A28</t>
  </si>
  <si>
    <t>658.4'012</t>
  </si>
  <si>
    <t>HD30.23.A466</t>
  </si>
  <si>
    <t>371.35'8</t>
  </si>
  <si>
    <t>LC5800.A77</t>
  </si>
  <si>
    <t>QA76.9.D32B49</t>
  </si>
  <si>
    <t>006.3'82</t>
  </si>
  <si>
    <t>QA76.9.D343B56</t>
  </si>
  <si>
    <t>621.3845'6</t>
  </si>
  <si>
    <t>TK5103.2.B.738</t>
  </si>
  <si>
    <t>418.0078</t>
  </si>
  <si>
    <t>P53.855.C35</t>
  </si>
  <si>
    <t>658.8'343</t>
  </si>
  <si>
    <t>HF5415.13.C335</t>
  </si>
  <si>
    <t>658.8/72</t>
  </si>
  <si>
    <t>HF5548.32.C3657</t>
  </si>
  <si>
    <t>LC5800.C38</t>
  </si>
  <si>
    <t>352.3'802854678</t>
  </si>
  <si>
    <t>JF1525.A8C367</t>
  </si>
  <si>
    <t>351.0285'4678</t>
  </si>
  <si>
    <t>JF1525.A8C56</t>
  </si>
  <si>
    <t>610.285 22</t>
  </si>
  <si>
    <t>R859.7.D36 C55 2010</t>
  </si>
  <si>
    <t>616</t>
  </si>
  <si>
    <t>RC48.C56</t>
  </si>
  <si>
    <t>Z674.75.W67C586</t>
  </si>
  <si>
    <t>R858</t>
  </si>
  <si>
    <t>004.67'82</t>
  </si>
  <si>
    <t>QA76.585.H363</t>
  </si>
  <si>
    <t>526.0914`6--dc22</t>
  </si>
  <si>
    <t>GC10.4.R4C63</t>
  </si>
  <si>
    <t>621.384</t>
  </si>
  <si>
    <t>TK5103.4815.C59</t>
  </si>
  <si>
    <t>658.4'036</t>
  </si>
  <si>
    <t>HD30.2.C6248</t>
  </si>
  <si>
    <t>QA76.585C66</t>
  </si>
  <si>
    <t>006.3'7</t>
  </si>
  <si>
    <t>QA76.76.I58C648</t>
  </si>
  <si>
    <t>HC79.C63C669</t>
  </si>
  <si>
    <t>610.7306'9</t>
  </si>
  <si>
    <t>RA418.5.T73C77</t>
  </si>
  <si>
    <t>006.3'12</t>
  </si>
  <si>
    <t>QA76.9.D343.D372</t>
  </si>
  <si>
    <t>HM741.D384</t>
  </si>
  <si>
    <t>388.072</t>
  </si>
  <si>
    <t>HE147.6.D37</t>
  </si>
  <si>
    <t>302.3'5</t>
  </si>
  <si>
    <t>HD30.23P384</t>
  </si>
  <si>
    <t>384.3'3</t>
  </si>
  <si>
    <t>TK5105.88813.H345</t>
  </si>
  <si>
    <t>658.4'013</t>
  </si>
  <si>
    <t>TS155.D4757</t>
  </si>
  <si>
    <t>624</t>
  </si>
  <si>
    <t>TA654.9.D47</t>
  </si>
  <si>
    <t>HD30.28.D4797</t>
  </si>
  <si>
    <t>302.23'1</t>
  </si>
  <si>
    <t>P96.T42D536</t>
  </si>
  <si>
    <t>617'.033</t>
  </si>
  <si>
    <t>HV1569.5</t>
  </si>
  <si>
    <t>658.4'092</t>
  </si>
  <si>
    <t>HD57.7.S653</t>
  </si>
  <si>
    <t>381'.142</t>
  </si>
  <si>
    <t>HF5414.D96</t>
  </si>
  <si>
    <t>338.9001'5195</t>
  </si>
  <si>
    <t>HD82.E266</t>
  </si>
  <si>
    <t>330.01'51932</t>
  </si>
  <si>
    <t>HB144.E26</t>
  </si>
  <si>
    <t>330.98</t>
  </si>
  <si>
    <t>HC125.H334</t>
  </si>
  <si>
    <t>658.8</t>
  </si>
  <si>
    <t>HF5415H18672</t>
  </si>
  <si>
    <t>Q342.E36</t>
  </si>
  <si>
    <t>R858.E34</t>
  </si>
  <si>
    <t>338.94'07</t>
  </si>
  <si>
    <t>HC240.9.I55E436</t>
  </si>
  <si>
    <t>621.31'4</t>
  </si>
  <si>
    <t>QC665.T7E34</t>
  </si>
  <si>
    <t>006.3'5</t>
  </si>
  <si>
    <t>QA76.9.N38E54</t>
  </si>
  <si>
    <t>910.285</t>
  </si>
  <si>
    <t>G70.212.E43</t>
  </si>
  <si>
    <t>004.01'9</t>
  </si>
  <si>
    <t>QA76.9.H85E479</t>
  </si>
  <si>
    <t>QA76.585.S54</t>
  </si>
  <si>
    <t>629.8'92</t>
  </si>
  <si>
    <t>TJ211.E56</t>
  </si>
  <si>
    <t>HD30.213.E54</t>
  </si>
  <si>
    <t>TK5105.888.E926</t>
  </si>
  <si>
    <t>621.3845'60218</t>
  </si>
  <si>
    <t>TK5103.2.S464</t>
  </si>
  <si>
    <t>621.382'15</t>
  </si>
  <si>
    <t>TK5103.4815.E96</t>
  </si>
  <si>
    <t>QA76.9.S63E95</t>
  </si>
  <si>
    <t>808'.04207</t>
  </si>
  <si>
    <t>PE1404.E97</t>
  </si>
  <si>
    <t>QA76.9.C65F66</t>
  </si>
  <si>
    <t>331.4'81302231</t>
  </si>
  <si>
    <t>HD6054.G45</t>
  </si>
  <si>
    <t>331.4'87948</t>
  </si>
  <si>
    <t>HD9993.E452P74</t>
  </si>
  <si>
    <t>331.4'85</t>
  </si>
  <si>
    <t>Q130.P74</t>
  </si>
  <si>
    <t>332.1068'4</t>
  </si>
  <si>
    <t>HG3881.G5763</t>
  </si>
  <si>
    <t>TA345.G56</t>
  </si>
  <si>
    <t>352.3'4</t>
  </si>
  <si>
    <t>H97.G698</t>
  </si>
  <si>
    <t>621.382</t>
  </si>
  <si>
    <t>TK5103.2.H3369</t>
  </si>
  <si>
    <t>HM742.H86</t>
  </si>
  <si>
    <t>323.44</t>
  </si>
  <si>
    <t>JC571.H768827</t>
  </si>
  <si>
    <t>303.48'33</t>
  </si>
  <si>
    <t>HM851.H8553</t>
  </si>
  <si>
    <t>624.068'4</t>
  </si>
  <si>
    <t>HD9715.A2H818</t>
  </si>
  <si>
    <t>TK7895.E42H294</t>
  </si>
  <si>
    <t>658.4/03</t>
  </si>
  <si>
    <t>T58.6.I4865</t>
  </si>
  <si>
    <t>004.02'18</t>
  </si>
  <si>
    <t>T58.5.I56474</t>
  </si>
  <si>
    <t>001.4'226</t>
  </si>
  <si>
    <t>QA76.9.I52I56</t>
  </si>
  <si>
    <t>303.48/3</t>
  </si>
  <si>
    <t>HD9801.6.P762.I56</t>
  </si>
  <si>
    <t>T58.62.I5695</t>
  </si>
  <si>
    <t>HD30.2.I556528</t>
  </si>
  <si>
    <t>658.8'72</t>
  </si>
  <si>
    <t>HF5415.12.C5W785</t>
  </si>
  <si>
    <t>658.4'038</t>
  </si>
  <si>
    <t>HD30.2.K63623</t>
  </si>
  <si>
    <t>338.4'73621</t>
  </si>
  <si>
    <t>RA410.9.M43L33</t>
  </si>
  <si>
    <t>20.72095</t>
  </si>
  <si>
    <t>Z669.7.L474</t>
  </si>
  <si>
    <t>025.2'1877</t>
  </si>
  <si>
    <t>Z675.U5L5185</t>
  </si>
  <si>
    <t>025.5'2777</t>
  </si>
  <si>
    <t>Z675.U5C764</t>
  </si>
  <si>
    <t>HD9999.C9472H35</t>
  </si>
  <si>
    <t>658.4'034</t>
  </si>
  <si>
    <t>HD30.213.M3456</t>
  </si>
  <si>
    <t>004.068/422</t>
  </si>
  <si>
    <t>HD69.S8.U54</t>
  </si>
  <si>
    <t>623.8028'6</t>
  </si>
  <si>
    <t>VM605.O53</t>
  </si>
  <si>
    <t>HF5415.1265.M3275</t>
  </si>
  <si>
    <t>W26.55.D2</t>
  </si>
  <si>
    <t>QA76.585.M63</t>
  </si>
  <si>
    <t>HF5548.32 .T45 2010</t>
  </si>
  <si>
    <t>147'.96</t>
  </si>
  <si>
    <t>BJ59.M665</t>
  </si>
  <si>
    <t>TK5101.M85</t>
  </si>
  <si>
    <t>QA76.9.N37N375</t>
  </si>
  <si>
    <t>Sustainable Economic Development and the Influence of Information Technologies: Dynamics of Knowledge Society Transformation</t>
  </si>
  <si>
    <t>Karatas, Muhammed</t>
  </si>
  <si>
    <t>Trust Management in Mobile Environments: Autonomic and Usable Models</t>
  </si>
  <si>
    <t>Yan, Zheng</t>
  </si>
  <si>
    <t>Using Technology Tools to Innovate Assessment, Reporting, and Teaching Practices in Engineering Education</t>
  </si>
  <si>
    <t>Alam, Firoz</t>
  </si>
  <si>
    <t>A Systemic Perspective to Managing Complexity with Enterprise Architecture</t>
  </si>
  <si>
    <t>Saha, Pallab</t>
  </si>
  <si>
    <t>Data Mining and Analysis in the Engineering Field</t>
  </si>
  <si>
    <t>Bhatnagar, Vishal</t>
  </si>
  <si>
    <t>Disability Informatics and Web Accessibility for Motor Limitations</t>
  </si>
  <si>
    <t>Kouroupetroglou, Georgios</t>
  </si>
  <si>
    <t>Innovative Approaches of Data Visualization and Visual Analytics</t>
  </si>
  <si>
    <t>Huang, Mao Lin</t>
  </si>
  <si>
    <t>Rızvanoğlu, Kerem</t>
    <phoneticPr fontId="2" type="noConversion"/>
  </si>
  <si>
    <t>Grudzewski, Wiesław Maria</t>
    <phoneticPr fontId="2" type="noConversion"/>
  </si>
  <si>
    <t>International Secured Transactions Law: Facilitation of Credit and International Conventions and Instruments</t>
    <phoneticPr fontId="2" type="noConversion"/>
  </si>
  <si>
    <t>Just Imagine: Music, images and text to inspire creative writing</t>
    <phoneticPr fontId="2" type="noConversion"/>
  </si>
  <si>
    <t>People and Societies: Rom Harraé and Designing the Social Sciences</t>
    <phoneticPr fontId="2" type="noConversion"/>
  </si>
  <si>
    <t>Meder, Stephan</t>
    <phoneticPr fontId="2" type="noConversion"/>
  </si>
  <si>
    <t>Pfundstein, Margit; Gellert, Roland</t>
    <phoneticPr fontId="2" type="noConversion"/>
  </si>
  <si>
    <t>Schmeisser, Wilhelm; Krimphove, Dieter</t>
    <phoneticPr fontId="2" type="noConversion"/>
  </si>
  <si>
    <t>Renz, Harald; Tauber, Rudolf</t>
    <phoneticPr fontId="2" type="noConversion"/>
  </si>
  <si>
    <t>De Silvestro, Giustina; Verone, Arianna</t>
    <phoneticPr fontId="2" type="noConversion"/>
  </si>
  <si>
    <t>Villars, Pierre; Cenzual, Karin</t>
    <phoneticPr fontId="2" type="noConversion"/>
  </si>
  <si>
    <t>Wilson, Thérèse; Hastings, J. Woodland</t>
    <phoneticPr fontId="2" type="noConversion"/>
  </si>
  <si>
    <r>
      <rPr>
        <sz val="10"/>
        <rFont val="新細明體"/>
        <family val="1"/>
        <charset val="136"/>
      </rPr>
      <t>總冊數</t>
    </r>
    <phoneticPr fontId="2" type="noConversion"/>
  </si>
  <si>
    <r>
      <rPr>
        <b/>
        <sz val="10"/>
        <rFont val="新細明體"/>
        <family val="1"/>
        <charset val="136"/>
      </rPr>
      <t>主題</t>
    </r>
  </si>
  <si>
    <r>
      <rPr>
        <b/>
        <sz val="10"/>
        <rFont val="新細明體"/>
        <family val="1"/>
        <charset val="136"/>
      </rPr>
      <t>次主題</t>
    </r>
  </si>
  <si>
    <r>
      <rPr>
        <b/>
        <sz val="10"/>
        <rFont val="新細明體"/>
        <family val="1"/>
        <charset val="136"/>
      </rPr>
      <t>杜威十進分類號</t>
    </r>
  </si>
  <si>
    <r>
      <rPr>
        <b/>
        <sz val="10"/>
        <rFont val="新細明體"/>
        <family val="1"/>
        <charset val="136"/>
      </rPr>
      <t>國會分類號</t>
    </r>
  </si>
  <si>
    <r>
      <rPr>
        <b/>
        <sz val="10"/>
        <rFont val="新細明體"/>
        <family val="1"/>
        <charset val="136"/>
      </rPr>
      <t>紙本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</si>
  <si>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電子書</t>
    </r>
    <r>
      <rPr>
        <b/>
        <sz val="10"/>
        <rFont val="Times New Roman"/>
        <family val="1"/>
      </rPr>
      <t>13</t>
    </r>
    <r>
      <rPr>
        <b/>
        <sz val="10"/>
        <rFont val="新細明體"/>
        <family val="1"/>
        <charset val="136"/>
      </rPr>
      <t>碼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</si>
  <si>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題名</t>
    </r>
  </si>
  <si>
    <r>
      <rPr>
        <b/>
        <sz val="10"/>
        <rFont val="新細明體"/>
        <family val="1"/>
        <charset val="136"/>
      </rPr>
      <t>冊數</t>
    </r>
  </si>
  <si>
    <r>
      <rPr>
        <b/>
        <sz val="10"/>
        <rFont val="新細明體"/>
        <family val="1"/>
        <charset val="136"/>
      </rPr>
      <t>版次</t>
    </r>
  </si>
  <si>
    <r>
      <rPr>
        <b/>
        <sz val="10"/>
        <rFont val="新細明體"/>
        <family val="1"/>
        <charset val="136"/>
      </rPr>
      <t>作者</t>
    </r>
  </si>
  <si>
    <r>
      <rPr>
        <b/>
        <sz val="10"/>
        <rFont val="新細明體"/>
        <family val="1"/>
        <charset val="136"/>
      </rPr>
      <t>出版者</t>
    </r>
  </si>
  <si>
    <r>
      <rPr>
        <b/>
        <sz val="10"/>
        <rFont val="新細明體"/>
        <family val="1"/>
        <charset val="136"/>
      </rPr>
      <t>出版年</t>
    </r>
  </si>
  <si>
    <r>
      <rPr>
        <b/>
        <sz val="10"/>
        <color indexed="8"/>
        <rFont val="新細明體"/>
        <family val="1"/>
        <charset val="136"/>
      </rPr>
      <t>平台</t>
    </r>
  </si>
  <si>
    <t>https://doi.org/10.1515/9783034609173</t>
    <phoneticPr fontId="2" type="noConversion"/>
  </si>
  <si>
    <t>https://doi.org/10.4159/harvard.9780674065406</t>
    <phoneticPr fontId="2" type="noConversion"/>
  </si>
  <si>
    <t>https://doi.org/10.4159/harvard.9780674067646</t>
    <phoneticPr fontId="2" type="noConversion"/>
  </si>
  <si>
    <t>https://doi.org/10.1515/9783110225655</t>
    <phoneticPr fontId="2" type="noConversion"/>
  </si>
  <si>
    <t>https://doi.org/10.1515/9783110267167</t>
    <phoneticPr fontId="2" type="noConversion"/>
  </si>
  <si>
    <t>https://doi.org/10.1515/9783034610506</t>
    <phoneticPr fontId="2" type="noConversion"/>
  </si>
  <si>
    <t>https://doi.org/10.4159/harvard.9780674065529</t>
    <phoneticPr fontId="2" type="noConversion"/>
  </si>
  <si>
    <t>https://doi.org/10.1515/9783110288537</t>
    <phoneticPr fontId="2" type="noConversion"/>
  </si>
  <si>
    <t>https://doi.org/10.4159/harvard.9780674067400</t>
    <phoneticPr fontId="2" type="noConversion"/>
  </si>
  <si>
    <t>https://doi.org/10.11129/detail.9783034614351</t>
    <phoneticPr fontId="2" type="noConversion"/>
  </si>
  <si>
    <r>
      <rPr>
        <b/>
        <sz val="10"/>
        <rFont val="新細明體"/>
        <family val="1"/>
        <charset val="136"/>
      </rPr>
      <t>序號</t>
    </r>
    <phoneticPr fontId="2" type="noConversion"/>
  </si>
  <si>
    <t>http://ebooks.abc-clio.com/?isbn=9781440803635</t>
    <phoneticPr fontId="2" type="noConversion"/>
  </si>
  <si>
    <t>http://ebooks.abc-clio.com/?isbn=9781610692885</t>
    <phoneticPr fontId="2" type="noConversion"/>
  </si>
  <si>
    <t>http://ebooks.abc-clio.com/?isbn=9781440802850</t>
    <phoneticPr fontId="2" type="noConversion"/>
  </si>
  <si>
    <t>http://ebooks.abc-clio.com/?isbn=9780313365393</t>
    <phoneticPr fontId="2" type="noConversion"/>
  </si>
  <si>
    <t>http://ebooks.abc-clio.com/?isbn=9780313378973</t>
    <phoneticPr fontId="2" type="noConversion"/>
  </si>
  <si>
    <t>ABC-CLIO-Books</t>
    <phoneticPr fontId="2" type="noConversion"/>
  </si>
  <si>
    <t>http://ebooks.abc-clio.com/?isbn=9781610690867</t>
    <phoneticPr fontId="2" type="noConversion"/>
  </si>
  <si>
    <t>http://ebooks.abc-clio.com/?isbn=9780313393860</t>
    <phoneticPr fontId="2" type="noConversion"/>
  </si>
  <si>
    <t>http://ebooks.abc-clio.com/?isbn=9780313398377</t>
    <phoneticPr fontId="2" type="noConversion"/>
  </si>
  <si>
    <t>http://ebooks.abc-clio.com/?isbn=9780313397530</t>
    <phoneticPr fontId="2" type="noConversion"/>
  </si>
  <si>
    <t>http://ebooks.abc-clio.com/?isbn=9781440800481</t>
    <phoneticPr fontId="2" type="noConversion"/>
  </si>
  <si>
    <t>http://ebooks.abc-clio.com/?isbn=9780313383984</t>
    <phoneticPr fontId="2" type="noConversion"/>
  </si>
  <si>
    <t>http://ebooks.abc-clio.com/?isbn=9781610693585</t>
    <phoneticPr fontId="2" type="noConversion"/>
  </si>
  <si>
    <t>http://ebooks.abc-clio.com/?isbn=9781610694902</t>
    <phoneticPr fontId="2" type="noConversion"/>
  </si>
  <si>
    <t>http://ebooks.abc-clio.com/?isbn=9781440830600</t>
    <phoneticPr fontId="2" type="noConversion"/>
  </si>
  <si>
    <t>http://ebooks.abc-clio.com/?isbn=9781440829680</t>
    <phoneticPr fontId="2" type="noConversion"/>
  </si>
  <si>
    <t>http://ebooks.abc-clio.com/?isbn=9781598840780</t>
    <phoneticPr fontId="2" type="noConversion"/>
  </si>
  <si>
    <t>http://ebooks.abc-clio.com/?isbn=9780313357312</t>
    <phoneticPr fontId="2" type="noConversion"/>
  </si>
  <si>
    <t>http://ebooks.abc-clio.com/?isbn=9781440828799</t>
    <phoneticPr fontId="2" type="noConversion"/>
  </si>
  <si>
    <t>http://ebooks.abc-clio.com/?isbn=9781598845167</t>
    <phoneticPr fontId="2" type="noConversion"/>
  </si>
  <si>
    <t>http://ebooks.abc-clio.com/?isbn=9780313392689</t>
    <phoneticPr fontId="2" type="noConversion"/>
  </si>
  <si>
    <t>http://ebooks.abc-clio.com/?isbn=9781586835293</t>
    <phoneticPr fontId="2" type="noConversion"/>
  </si>
  <si>
    <t>http://ebooks.abc-clio.com/?isbn=9781598844405</t>
    <phoneticPr fontId="2" type="noConversion"/>
  </si>
  <si>
    <t>http://ebooks.abc-clio.com/?isbn=9781440829468</t>
    <phoneticPr fontId="2" type="noConversion"/>
  </si>
  <si>
    <t>http://ebooks.abc-clio.com/?isbn=9780313378621</t>
    <phoneticPr fontId="2" type="noConversion"/>
  </si>
  <si>
    <t>http://www.tandfebooks.com/isbn/9780203832172</t>
    <phoneticPr fontId="2" type="noConversion"/>
  </si>
  <si>
    <t>http://www.tandfebooks.com/isbn/9780203859148</t>
    <phoneticPr fontId="2" type="noConversion"/>
  </si>
  <si>
    <t>http://www.tandfebooks.com/isbn/9780203885550</t>
    <phoneticPr fontId="2" type="noConversion"/>
  </si>
  <si>
    <t>http://www.tandfebooks.com/isbn/9780203847190</t>
    <phoneticPr fontId="2" type="noConversion"/>
  </si>
  <si>
    <t>http://www.tandfebooks.com/isbn/9781849776431</t>
    <phoneticPr fontId="2" type="noConversion"/>
  </si>
  <si>
    <t>http://www.tandfebooks.com/isbn/9780203863015</t>
    <phoneticPr fontId="2" type="noConversion"/>
  </si>
  <si>
    <t>http://www.tandfebooks.com/isbn/9780203862230</t>
    <phoneticPr fontId="2" type="noConversion"/>
  </si>
  <si>
    <t>http://www.tandfebooks.com/isbn/9780203816042</t>
    <phoneticPr fontId="2" type="noConversion"/>
  </si>
  <si>
    <t>http://services.igi-global.com/resolvedoi/resolve.aspx?doi=10.4018/978-1-60960-597-1</t>
    <phoneticPr fontId="2" type="noConversion"/>
  </si>
  <si>
    <t>http://dx.doi.org/10.1524/9783486714463</t>
    <phoneticPr fontId="2" type="noConversion"/>
  </si>
  <si>
    <t>http://ebooks.abc-clio.com/?isbn=9780313082771</t>
    <phoneticPr fontId="2" type="noConversion"/>
  </si>
  <si>
    <t>https://doi.org/10.11129/detail.9783034614702</t>
    <phoneticPr fontId="2" type="noConversion"/>
  </si>
  <si>
    <t>http://dx.doi.org/10.1515/9783110274653</t>
    <phoneticPr fontId="2" type="noConversion"/>
  </si>
  <si>
    <t>http://dx.doi.org/10.4159/harvard.9780674729902</t>
    <phoneticPr fontId="2" type="noConversion"/>
  </si>
  <si>
    <t>http://dx.doi.org/10.1515/9783110306507</t>
    <phoneticPr fontId="2" type="noConversion"/>
  </si>
  <si>
    <t>https://doi.org/10.11129/detail.9783034614757</t>
    <phoneticPr fontId="2" type="noConversion"/>
  </si>
  <si>
    <t>http://dx.doi.org/10.1524/9783486721195</t>
    <phoneticPr fontId="2" type="noConversion"/>
  </si>
  <si>
    <t>http://ebooks.abc-clio.com/?isbn=9780313354212</t>
    <phoneticPr fontId="2" type="noConversion"/>
  </si>
  <si>
    <t>http://ebooks.abc-clio.com/?isbn=9781610692489</t>
    <phoneticPr fontId="2" type="noConversion"/>
  </si>
  <si>
    <t>http://ebooks.abc-clio.com/?isbn=9781440800689</t>
    <phoneticPr fontId="2" type="noConversion"/>
  </si>
  <si>
    <t>http://ebooks.abc-clio.com/?isbn=9781440800283</t>
    <phoneticPr fontId="2" type="noConversion"/>
  </si>
  <si>
    <t>http://ebooks.abc-clio.com/?isbn=9780313346736</t>
    <phoneticPr fontId="2" type="noConversion"/>
  </si>
  <si>
    <t>http://ebooks.abc-clio.com/?isbn=9781610691536</t>
    <phoneticPr fontId="2" type="noConversion"/>
  </si>
  <si>
    <t>http://www.sciencedirect.com/science/book/9781843347293</t>
    <phoneticPr fontId="2" type="noConversion"/>
  </si>
  <si>
    <t>http://www.tandfebooks.com/isbn/9780203876473</t>
    <phoneticPr fontId="2" type="noConversion"/>
  </si>
  <si>
    <t>http://www.tandfebooks.com/isbn/9780203878712</t>
    <phoneticPr fontId="2" type="noConversion"/>
  </si>
  <si>
    <t>http://www.tandfebooks.com/isbn/9780203868386</t>
    <phoneticPr fontId="2" type="noConversion"/>
  </si>
  <si>
    <t>http://www.tandfebooks.com/isbn/9780203846001</t>
    <phoneticPr fontId="2" type="noConversion"/>
  </si>
  <si>
    <t>http://services.igi-global.com/resolvedoi/resolve.aspx?doi=10.4018/978-1-46664-683-4</t>
    <phoneticPr fontId="2" type="noConversion"/>
  </si>
  <si>
    <t>http://services.igi-global.com/resolvedoi/resolve.aspx?doi=10.4018/978-1-46664-773-2</t>
    <phoneticPr fontId="2" type="noConversion"/>
  </si>
  <si>
    <t>http://services.igi-global.com/resolvedoi/resolve.aspx?doi=10.4018/978-1-46664-687-2</t>
    <phoneticPr fontId="2" type="noConversion"/>
  </si>
  <si>
    <t>http://services.igi-global.com/resolvedoi/resolve.aspx?doi=10.4018/978-1-46664-446-5</t>
    <phoneticPr fontId="2" type="noConversion"/>
  </si>
  <si>
    <t>http://services.igi-global.com/resolvedoi/resolve.aspx?doi=10.4018/978-1-46664-369-7</t>
    <phoneticPr fontId="2" type="noConversion"/>
  </si>
  <si>
    <t>http://ebooks.abc-clio.com/?isbn=9780313344435</t>
    <phoneticPr fontId="2" type="noConversion"/>
  </si>
  <si>
    <t>http://dx.doi.org/10.1515/9781614513711</t>
    <phoneticPr fontId="2" type="noConversion"/>
  </si>
  <si>
    <t>https://doi.org/10.1515/9783034610636</t>
    <phoneticPr fontId="2" type="noConversion"/>
  </si>
  <si>
    <t>http://dx.doi.org/10.1515/9783866539921</t>
    <phoneticPr fontId="2" type="noConversion"/>
  </si>
  <si>
    <t>https://doi.org/10.4159/harvard.9780674067851</t>
    <phoneticPr fontId="2" type="noConversion"/>
  </si>
  <si>
    <t>http://dx.doi.org/10.1515/9783110302943</t>
    <phoneticPr fontId="2" type="noConversion"/>
  </si>
  <si>
    <t>https://doi.org/10.1515/9783110279542</t>
    <phoneticPr fontId="2" type="noConversion"/>
  </si>
  <si>
    <t>http://dx.doi.org/10.1515/9783110271973</t>
    <phoneticPr fontId="2" type="noConversion"/>
  </si>
  <si>
    <t>http://dx.doi.org/10.1515/9783110220049</t>
    <phoneticPr fontId="2" type="noConversion"/>
  </si>
  <si>
    <t>https://doi.org/10.1515/9783034611664</t>
    <phoneticPr fontId="2" type="noConversion"/>
  </si>
  <si>
    <t>http://dx.doi.org/10.1515/9783110281026</t>
    <phoneticPr fontId="2" type="noConversion"/>
  </si>
  <si>
    <t>http://dx.doi.org/10.1515/9781614510932</t>
    <phoneticPr fontId="2" type="noConversion"/>
  </si>
  <si>
    <t>http://dx.doi.org/10.1515/9783110320688</t>
    <phoneticPr fontId="2" type="noConversion"/>
  </si>
  <si>
    <t>https://doi.org/10.1515/9783034611947</t>
    <phoneticPr fontId="2" type="noConversion"/>
  </si>
  <si>
    <t>http://dx.doi.org/10.1515/9783110324662</t>
    <phoneticPr fontId="2" type="noConversion"/>
  </si>
  <si>
    <t>http://dx.doi.org/10.1515/9783110287134</t>
    <phoneticPr fontId="2" type="noConversion"/>
  </si>
  <si>
    <t>https://doi.org/10.1515/9783034611404</t>
    <phoneticPr fontId="2" type="noConversion"/>
  </si>
  <si>
    <t>http://dx.doi.org/10.1515/9783110325744</t>
    <phoneticPr fontId="2" type="noConversion"/>
  </si>
  <si>
    <t>https://doi.org/10.1515/9783110282580</t>
    <phoneticPr fontId="2" type="noConversion"/>
  </si>
  <si>
    <t>https://doi.org/10.4159/harvard.9780674067547</t>
    <phoneticPr fontId="2" type="noConversion"/>
  </si>
  <si>
    <t>https://doi.org/10.4159/harvard.9780674067820</t>
    <phoneticPr fontId="2" type="noConversion"/>
  </si>
  <si>
    <t>http://dx.doi.org/10.1515/9783110307474</t>
    <phoneticPr fontId="2" type="noConversion"/>
  </si>
  <si>
    <t>http://dx.doi.org/10.4159/harvard.9780674063303</t>
    <phoneticPr fontId="2" type="noConversion"/>
  </si>
  <si>
    <t>https://doi.org/10.4159/harvard.9780674067325</t>
    <phoneticPr fontId="2" type="noConversion"/>
  </si>
  <si>
    <t>http://dx.doi.org/10.4159/harvard.9780674060937</t>
    <phoneticPr fontId="2" type="noConversion"/>
  </si>
  <si>
    <t>http://dx.doi.org/10.4159/harvard.9780674062740</t>
    <phoneticPr fontId="2" type="noConversion"/>
  </si>
  <si>
    <t>http://dx.doi.org/10.4159/harvard.9780674074712</t>
    <phoneticPr fontId="2" type="noConversion"/>
  </si>
  <si>
    <t>http://dx.doi.org/10.1515/9783110240238</t>
    <phoneticPr fontId="2" type="noConversion"/>
  </si>
  <si>
    <t>http://dx.doi.org/10.1515/9783110213140</t>
    <phoneticPr fontId="2" type="noConversion"/>
  </si>
  <si>
    <t>http://dx.doi.org/10.1515/9783110276381</t>
    <phoneticPr fontId="2" type="noConversion"/>
  </si>
  <si>
    <t>超連結</t>
    <phoneticPr fontId="2" type="noConversion"/>
  </si>
  <si>
    <t>https://doi.org/10.1515/9783110226423</t>
  </si>
  <si>
    <t>Aristotle's Psychology of Signification: A Commentary on De Interpretatione 16a 3-18</t>
    <phoneticPr fontId="2" type="noConversion"/>
  </si>
  <si>
    <t>https://doi.org/10.1515/9783110289879</t>
  </si>
  <si>
    <t>Entrenchment in Usage-Based Theories: What Corpus Data Do and Do Not Reveal About The Mind</t>
    <phoneticPr fontId="2" type="noConversion"/>
  </si>
  <si>
    <t>https://doi.org/10.1515/9783110294002</t>
  </si>
  <si>
    <t>Evidentiality in German: Linguistic Realization and Regularities in Grammaticalization</t>
    <phoneticPr fontId="2" type="noConversion"/>
  </si>
  <si>
    <t>https://doi.org/10.1515/9783110241037</t>
  </si>
  <si>
    <t>Foreign Language Teaching in Asia and Beyond: Current Perspectives and Future Directions</t>
    <phoneticPr fontId="2" type="noConversion"/>
  </si>
  <si>
    <t>https://doi.org/10.1515/9781614510161</t>
  </si>
  <si>
    <t>Fostering Language Teaching Efficiency through Cognitive Linguistics</t>
    <phoneticPr fontId="2" type="noConversion"/>
  </si>
  <si>
    <t>https://doi.org/10.1515/9783110245837</t>
  </si>
  <si>
    <t>Handbook of Foreign Language Communication and Learning</t>
    <phoneticPr fontId="2" type="noConversion"/>
  </si>
  <si>
    <t>https://doi.org/10.1515/9783110214246</t>
  </si>
  <si>
    <t>Identity Formation in Globalizing Contexts: Language Learning in the New Millennium</t>
    <phoneticPr fontId="2" type="noConversion"/>
  </si>
  <si>
    <t>https://doi.org/10.1515/9783110267280</t>
  </si>
  <si>
    <t>Kant's Ethics: The Good, Freedom, and the Will</t>
    <phoneticPr fontId="2" type="noConversion"/>
  </si>
  <si>
    <t>https://doi.org/10.1515/9781614510741</t>
  </si>
  <si>
    <t>Kant's Philosophy of the Unconscious</t>
    <phoneticPr fontId="2" type="noConversion"/>
  </si>
  <si>
    <t>https://doi.org/10.1515/9783110265408</t>
  </si>
  <si>
    <t>Language, Culture and the Dynamics of Age</t>
    <phoneticPr fontId="2" type="noConversion"/>
  </si>
  <si>
    <t>https://doi.org/10.1515/9783110238112</t>
  </si>
  <si>
    <t>Learning Chinese: Linguistic, Sociocultural, and Narrative Perspectives</t>
    <phoneticPr fontId="2" type="noConversion"/>
  </si>
  <si>
    <t>https://doi.org/10.1515/9781934078778</t>
  </si>
  <si>
    <t>Media in Foreign Language Teaching and Learning</t>
    <phoneticPr fontId="2" type="noConversion"/>
  </si>
  <si>
    <t>https://doi.org/10.1515/9781614510208</t>
  </si>
  <si>
    <t>Nazis in the Holy Land 1933-1948</t>
    <phoneticPr fontId="2" type="noConversion"/>
  </si>
  <si>
    <t>https://doi.org/10.1515/9783110306521</t>
  </si>
  <si>
    <t>Paths toward the Modern Fiscal State: England, Japan, and China</t>
    <phoneticPr fontId="2" type="noConversion"/>
  </si>
  <si>
    <t>https://doi.org/10.4159/harvard.9780674074637</t>
  </si>
  <si>
    <t>Religious Voices in Self-Narratives: Making Sense of Life in Times of Transition</t>
    <phoneticPr fontId="2" type="noConversion"/>
  </si>
  <si>
    <t>https://doi.org/10.1515/9781614511700</t>
  </si>
  <si>
    <t>Testing Wars in the Public Schools: A Forgotten History</t>
    <phoneticPr fontId="2" type="noConversion"/>
  </si>
  <si>
    <t>https://doi.org/10.4159/harvard.9780674075672</t>
  </si>
  <si>
    <t>The Bank Recovery and Resolution Directive: Europe's Solution for Too Big To Fail?</t>
    <phoneticPr fontId="2" type="noConversion"/>
  </si>
  <si>
    <t>https://doi.org/10.1515/9783110321401</t>
  </si>
  <si>
    <t>The Grammaticalization of 'Give' + Infinitive: A Comparative Study of Russian, Polish, and Czech</t>
    <phoneticPr fontId="2" type="noConversion"/>
  </si>
  <si>
    <t>https://doi.org/10.1515/9783110293777</t>
  </si>
  <si>
    <t>The Syntax of Nominalizations across Languages and Frameworks</t>
    <phoneticPr fontId="2" type="noConversion"/>
  </si>
  <si>
    <t>https://doi.org/10.1515/9783110245875</t>
  </si>
  <si>
    <t>Thinking for a Living: The Coming Age of Knowledge Work</t>
    <phoneticPr fontId="2" type="noConversion"/>
  </si>
  <si>
    <t>https://doi.org/10.1515/9783110289671</t>
  </si>
  <si>
    <t>Advances in Clinical Chemistry and Laboratory Medicine</t>
    <phoneticPr fontId="2" type="noConversion"/>
  </si>
  <si>
    <t>https://doi.org/10.1515/9783110224641</t>
  </si>
  <si>
    <t>In Vitro and In Vivo Hemolysis: An Unresolved Dispute in Laboratory Medicine</t>
    <phoneticPr fontId="2" type="noConversion"/>
  </si>
  <si>
    <t>https://doi.org/10.1515/9783110246148</t>
  </si>
  <si>
    <t>Medical Errors and Patient Safety: Strategies to reduce and disclose medical errors and improve patient safety</t>
    <phoneticPr fontId="2" type="noConversion"/>
  </si>
  <si>
    <t>https://doi.org/10.1515/9783110249507</t>
  </si>
  <si>
    <t>[Set of Handbook and Bibliography]</t>
    <phoneticPr fontId="2" type="noConversion"/>
  </si>
  <si>
    <t>A Palette of Particles</t>
    <phoneticPr fontId="2" type="noConversion"/>
  </si>
  <si>
    <t>Advances in Algal Cell Biology</t>
    <phoneticPr fontId="2" type="noConversion"/>
  </si>
  <si>
    <t>https://doi.org/10.1515/9783110229615</t>
  </si>
  <si>
    <t>Markov Processes, Semigroups and Generators</t>
    <phoneticPr fontId="2" type="noConversion"/>
  </si>
  <si>
    <t>https://doi.org/10.1515/9783110250114</t>
  </si>
  <si>
    <t>Methods in Protein Biochemistry</t>
    <phoneticPr fontId="2" type="noConversion"/>
  </si>
  <si>
    <t>https://doi.org/10.1515/9783110252361</t>
  </si>
  <si>
    <t>Yellowstone's Wildlife in Transition</t>
    <phoneticPr fontId="2" type="noConversion"/>
  </si>
  <si>
    <t>https://doi.org/10.4159/harvard.9780674076419</t>
  </si>
  <si>
    <t>Performing Interpersonal Violence: Court, Curse, and Comedy in Fourth-Century BCE Athens</t>
    <phoneticPr fontId="2" type="noConversion"/>
  </si>
  <si>
    <t>https://doi.org/10.1515/9783110245608</t>
  </si>
  <si>
    <t>The Syntax of Topic, Focus, and Contrast: An Interface-based Approach</t>
    <phoneticPr fontId="2" type="noConversion"/>
  </si>
  <si>
    <t>https://doi.org/10.1515/9781614511458</t>
  </si>
  <si>
    <t>Theories and Models of Communication</t>
    <phoneticPr fontId="2" type="noConversion"/>
  </si>
  <si>
    <t>https://doi.org/10.1515/9783110240450</t>
  </si>
  <si>
    <t>Origin of the Moon. New Concept: Geochemistry and Dynamics</t>
    <phoneticPr fontId="2" type="noConversion"/>
  </si>
  <si>
    <t>https://doi.org/10.1515/9783110286403</t>
  </si>
  <si>
    <t>The Anthropology of Religion, Charisma and Ghosts: Chinese Lessons for Adequate Theory</t>
    <phoneticPr fontId="2" type="noConversion"/>
  </si>
  <si>
    <t>https://doi.org/10.1515/9783110223569</t>
  </si>
  <si>
    <t>https://doi.org/10.1515/9783035609769</t>
    <phoneticPr fontId="2" type="noConversion"/>
  </si>
  <si>
    <t>Living for the Elderly: A Design Manual</t>
    <phoneticPr fontId="2" type="noConversion"/>
  </si>
  <si>
    <t>9783035608441</t>
    <phoneticPr fontId="2" type="noConversion"/>
  </si>
  <si>
    <t>9783035609769</t>
    <phoneticPr fontId="2" type="noConversion"/>
  </si>
  <si>
    <t>2020.6廠商以較新版供貨</t>
    <phoneticPr fontId="2" type="noConversion"/>
  </si>
  <si>
    <t>Handbook of Inorganic Substances (1 Volume)</t>
  </si>
  <si>
    <t>Inorganic Substances Bibliography (3 Volumes)</t>
  </si>
  <si>
    <t>http://dx.doi.org/10.1515/9783110294446</t>
    <phoneticPr fontId="2" type="noConversion"/>
  </si>
  <si>
    <t>http://dx.doi.org/10.1515/9783110294460</t>
    <phoneticPr fontId="2" type="noConversion"/>
  </si>
  <si>
    <r>
      <t>套書簡介</t>
    </r>
    <r>
      <rPr>
        <u/>
        <sz val="10"/>
        <color indexed="30"/>
        <rFont val="Times New Roman"/>
        <family val="1"/>
      </rPr>
      <t xml:space="preserve"> http://www.degruyter.com/search?f_0=isbnissn&amp;q_0=9783110296600&amp;searchTitles=true</t>
    </r>
    <phoneticPr fontId="2" type="noConversion"/>
  </si>
  <si>
    <t>http://www.tandfebooks.com/isbn/9780203832981</t>
    <phoneticPr fontId="2" type="noConversion"/>
  </si>
  <si>
    <t>http://www.tandfebooks.com/isbn/9781849774994</t>
    <phoneticPr fontId="2" type="noConversion"/>
  </si>
  <si>
    <t>http://www.tandfebooks.com/isbn/9780203872819</t>
    <phoneticPr fontId="2" type="noConversion"/>
  </si>
  <si>
    <t>http://www.tandfebooks.com/isbn/9780203869963</t>
    <phoneticPr fontId="2" type="noConversion"/>
  </si>
  <si>
    <t>http://www.tandfebooks.com/isbn/9780203863626</t>
    <phoneticPr fontId="2" type="noConversion"/>
  </si>
  <si>
    <t>http://www.tandfebooks.com/isbn/9780203143148</t>
    <phoneticPr fontId="2" type="noConversion"/>
  </si>
  <si>
    <t>http://www.tandfebooks.com/isbn/9780203875957</t>
    <phoneticPr fontId="2" type="noConversion"/>
  </si>
  <si>
    <t>http://www.tandfebooks.com/isbn/9780203830864</t>
    <phoneticPr fontId="2" type="noConversion"/>
  </si>
  <si>
    <t>http://www.tandfebooks.com/isbn/9780203235119</t>
    <phoneticPr fontId="2" type="noConversion"/>
  </si>
  <si>
    <t>http://www.tandfebooks.com/isbn/9780203854792</t>
    <phoneticPr fontId="2" type="noConversion"/>
  </si>
  <si>
    <t>http://www.tandfebooks.com/isbn/9780203869864</t>
    <phoneticPr fontId="2" type="noConversion"/>
  </si>
  <si>
    <t>http://www.tandfebooks.com/isbn/9780203853184</t>
    <phoneticPr fontId="2" type="noConversion"/>
  </si>
  <si>
    <t>http://www.tandfebooks.com/isbn/9780203167656</t>
    <phoneticPr fontId="2" type="noConversion"/>
  </si>
  <si>
    <t>http://www.tandfebooks.com/isbn/9780203642818</t>
    <phoneticPr fontId="2" type="noConversion"/>
  </si>
  <si>
    <t>http://www.tandfebooks.com/isbn/9780203815533</t>
    <phoneticPr fontId="2" type="noConversion"/>
  </si>
  <si>
    <t>http://www.tandfebooks.com/isbn/9780203837771</t>
    <phoneticPr fontId="2" type="noConversion"/>
  </si>
  <si>
    <t>http://www.tandfebooks.com/isbn/9780203873373</t>
    <phoneticPr fontId="2" type="noConversion"/>
  </si>
  <si>
    <t>http://www.tandfebooks.com/isbn/9780203843574</t>
    <phoneticPr fontId="2" type="noConversion"/>
  </si>
  <si>
    <t>http://www.tandfebooks.com/isbn/9780203831410</t>
    <phoneticPr fontId="2" type="noConversion"/>
  </si>
  <si>
    <t>http://www.tandfebooks.com/isbn/9780203880296</t>
    <phoneticPr fontId="2" type="noConversion"/>
  </si>
  <si>
    <t>http://www.tandfebooks.com/isbn/9780203819104</t>
    <phoneticPr fontId="2" type="noConversion"/>
  </si>
  <si>
    <t>http://www.tandfebooks.com/isbn/9780203856598</t>
    <phoneticPr fontId="2" type="noConversion"/>
  </si>
  <si>
    <t>http://www.tandfebooks.com/isbn/9780203852361</t>
    <phoneticPr fontId="2" type="noConversion"/>
  </si>
  <si>
    <t>http://www.tandfebooks.com/isbn/9780203834404</t>
    <phoneticPr fontId="2" type="noConversion"/>
  </si>
  <si>
    <t>http://www.tandfebooks.com/isbn/9780203884300</t>
    <phoneticPr fontId="2" type="noConversion"/>
  </si>
  <si>
    <t>http://www.tandfebooks.com/isbn/9780203893517</t>
    <phoneticPr fontId="2" type="noConversion"/>
  </si>
  <si>
    <t>http://www.tandfebooks.com/isbn/9781849770231</t>
    <phoneticPr fontId="2" type="noConversion"/>
  </si>
  <si>
    <t>http://www.tandfebooks.com/isbn/9780203863381</t>
    <phoneticPr fontId="2" type="noConversion"/>
  </si>
  <si>
    <t>http://www.tandfebooks.com/isbn/9781441605054</t>
    <phoneticPr fontId="2" type="noConversion"/>
  </si>
  <si>
    <t>http://www.tandfebooks.com/isbn/9780203869550</t>
    <phoneticPr fontId="2" type="noConversion"/>
  </si>
  <si>
    <t>http://www.tandfebooks.com/isbn/9780203837887</t>
    <phoneticPr fontId="2" type="noConversion"/>
  </si>
  <si>
    <t>http://www.tandfebooks.com/isbn/9780203828571</t>
    <phoneticPr fontId="2" type="noConversion"/>
  </si>
  <si>
    <t>http://www.tandfebooks.com/isbn/9781849774901</t>
    <phoneticPr fontId="2" type="noConversion"/>
  </si>
  <si>
    <t>http://www.tandfebooks.com/isbn/9780203841136</t>
    <phoneticPr fontId="2" type="noConversion"/>
  </si>
  <si>
    <t>http://www.tandfebooks.com/isbn/9780203860144</t>
    <phoneticPr fontId="2" type="noConversion"/>
  </si>
  <si>
    <t>http://www.tandfebooks.com/isbn/9780203157756</t>
    <phoneticPr fontId="2" type="noConversion"/>
  </si>
  <si>
    <t>http://www.tandfebooks.com/isbn/9780203833681</t>
    <phoneticPr fontId="2" type="noConversion"/>
  </si>
  <si>
    <t>http://www.tandfebooks.com/isbn/9780203851333</t>
    <phoneticPr fontId="2" type="noConversion"/>
  </si>
  <si>
    <t>http://www.tandfebooks.com/isbn/9780203870075</t>
    <phoneticPr fontId="2" type="noConversion"/>
  </si>
  <si>
    <t>http://www.tandfebooks.com/isbn/9780203804346</t>
    <phoneticPr fontId="2" type="noConversion"/>
  </si>
  <si>
    <t>http://www.tandfebooks.com/isbn/9781849776509</t>
    <phoneticPr fontId="2" type="noConversion"/>
  </si>
  <si>
    <t>http://www.tandfebooks.com/isbn/9780203893845</t>
    <phoneticPr fontId="2" type="noConversion"/>
  </si>
  <si>
    <t>http://www.tandfebooks.com/isbn/9780203847138</t>
    <phoneticPr fontId="2" type="noConversion"/>
  </si>
  <si>
    <t>http://www.tandfebooks.com/isbn/9780203875773</t>
    <phoneticPr fontId="2" type="noConversion"/>
  </si>
  <si>
    <t>http://www.tandfebooks.com/isbn/9780203123317</t>
    <phoneticPr fontId="2" type="noConversion"/>
  </si>
  <si>
    <t>http://www.tandfebooks.com/isbn/9780203854686</t>
    <phoneticPr fontId="2" type="noConversion"/>
  </si>
  <si>
    <t>http://www.tandfebooks.com/isbn/9780203813966</t>
    <phoneticPr fontId="2" type="noConversion"/>
  </si>
  <si>
    <t>http://www.sciencedirect.com/science/book/9781843346975</t>
    <phoneticPr fontId="2" type="noConversion"/>
  </si>
  <si>
    <t>http://www.sciencedirect.com/science/book/9781843347316</t>
    <phoneticPr fontId="2" type="noConversion"/>
  </si>
  <si>
    <t>http://www.sciencedirect.com/science/book/9780857094704</t>
    <phoneticPr fontId="2" type="noConversion"/>
  </si>
  <si>
    <t>http://www.sciencedirect.com/science/book/9781843345985</t>
    <phoneticPr fontId="2" type="noConversion"/>
  </si>
  <si>
    <t>http://www.sciencedirect.com/science/book/9781843345923</t>
    <phoneticPr fontId="2" type="noConversion"/>
  </si>
  <si>
    <t>http://www.sciencedirect.com/science/book/9781843346203</t>
    <phoneticPr fontId="2" type="noConversion"/>
  </si>
  <si>
    <t>http://www.tandfebooks.com/isbn/9780203828069</t>
    <phoneticPr fontId="2" type="noConversion"/>
  </si>
  <si>
    <t>http://www.tandfebooks.com/isbn/9780203863671</t>
    <phoneticPr fontId="2" type="noConversion"/>
  </si>
  <si>
    <t>http://www.tandfebooks.com/isbn/9780203831762</t>
    <phoneticPr fontId="2" type="noConversion"/>
  </si>
  <si>
    <t>http://www.sciencedirect.com/science/book/9781843347194</t>
    <phoneticPr fontId="2" type="noConversion"/>
  </si>
  <si>
    <t>http://www.sciencedirect.com/science/book/9781843346906</t>
    <phoneticPr fontId="2" type="noConversion"/>
  </si>
  <si>
    <t>http://www.sciencedirect.com/science/book/9780857094605</t>
    <phoneticPr fontId="2" type="noConversion"/>
  </si>
  <si>
    <t>http://www.sciencedirect.com/science/book/9781843345527</t>
    <phoneticPr fontId="2" type="noConversion"/>
  </si>
  <si>
    <t>http://www.sciencedirect.com/science/book/9781843347019</t>
    <phoneticPr fontId="2" type="noConversion"/>
  </si>
  <si>
    <t>http://www.sciencedirect.com/science/book/9780857094643</t>
    <phoneticPr fontId="2" type="noConversion"/>
  </si>
  <si>
    <t>http://www.sciencedirect.com/science/book/9781843343882</t>
    <phoneticPr fontId="2" type="noConversion"/>
  </si>
  <si>
    <t>http://www.sciencedirect.com/science/book/9781843347071</t>
    <phoneticPr fontId="2" type="noConversion"/>
  </si>
  <si>
    <t>http://www.sciencedirect.com/science/book/9781843347057</t>
    <phoneticPr fontId="2" type="noConversion"/>
  </si>
  <si>
    <t>http://www.sciencedirect.com/science/book/9781843346722</t>
    <phoneticPr fontId="2" type="noConversion"/>
  </si>
  <si>
    <t>http://www.sciencedirect.com/science/book/9781907568442</t>
    <phoneticPr fontId="2" type="noConversion"/>
  </si>
  <si>
    <t>http://www.sciencedirect.com/science/book/9781845693862</t>
    <phoneticPr fontId="2" type="noConversion"/>
  </si>
  <si>
    <t>http://www.sciencedirect.com/science/book/9781845699697</t>
    <phoneticPr fontId="2" type="noConversion"/>
  </si>
  <si>
    <t>http://www.sciencedirect.com/science/book/9781845695682</t>
    <phoneticPr fontId="2" type="noConversion"/>
  </si>
  <si>
    <t>http://www.sciencedirect.com/science/book/9780857090935</t>
    <phoneticPr fontId="2" type="noConversion"/>
  </si>
  <si>
    <t>http://www.sciencedirect.com/science/book/9781843347361</t>
    <phoneticPr fontId="2" type="noConversion"/>
  </si>
  <si>
    <t>http://www.sciencedirect.com/science/book/9780857094377</t>
    <phoneticPr fontId="2" type="noConversion"/>
  </si>
  <si>
    <t>http://dx.doi.org/10.1515/9783110316209</t>
    <phoneticPr fontId="2" type="noConversion"/>
  </si>
  <si>
    <t>https://doi.org/10.4159/harvard.9780674067639</t>
    <phoneticPr fontId="2" type="noConversion"/>
  </si>
  <si>
    <t>http://dx.doi.org/10.1515/9783110321517</t>
    <phoneticPr fontId="2" type="noConversion"/>
  </si>
  <si>
    <t>http://dx.doi.org/10.1515/9783110300710</t>
    <phoneticPr fontId="2" type="noConversion"/>
  </si>
  <si>
    <t>http://dx.doi.org/10.1515/9783110321920</t>
    <phoneticPr fontId="2" type="noConversion"/>
  </si>
  <si>
    <t>https://doi.org/10.1515/9783034612173</t>
    <phoneticPr fontId="2" type="noConversion"/>
  </si>
  <si>
    <t>http://dx.doi.org/10.4159/harvard.9780674061033</t>
    <phoneticPr fontId="2" type="noConversion"/>
  </si>
  <si>
    <t>http://dx.doi.org/10.1515/9783034609128</t>
    <phoneticPr fontId="2" type="noConversion"/>
  </si>
  <si>
    <t>https://doi.org/10.1515/9783034611398</t>
    <phoneticPr fontId="2" type="noConversion"/>
  </si>
  <si>
    <t>http://dx.doi.org/10.4159/harvard.9780674075573</t>
    <phoneticPr fontId="2" type="noConversion"/>
  </si>
  <si>
    <t>https://doi.org/10.4159/harvard.9780674065499</t>
    <phoneticPr fontId="2" type="noConversion"/>
  </si>
  <si>
    <t>http://dx.doi.org/10.1515/9783110327816</t>
    <phoneticPr fontId="2" type="noConversion"/>
  </si>
  <si>
    <t>http://dx.doi.org/10.1515/9783034613507</t>
    <phoneticPr fontId="2" type="noConversion"/>
  </si>
  <si>
    <t>http://dx.doi.org/10.7788/boehlau.9783412211851</t>
    <phoneticPr fontId="2" type="noConversion"/>
  </si>
  <si>
    <t>http://dx.doi.org/10.1515/9781934078112</t>
    <phoneticPr fontId="2" type="noConversion"/>
  </si>
  <si>
    <t>http://dx.doi.org/10.1515/9783110289336</t>
    <phoneticPr fontId="2" type="noConversion"/>
  </si>
  <si>
    <t>https://doi.org/10.4159/harvard.9780674065291</t>
    <phoneticPr fontId="2" type="noConversion"/>
  </si>
  <si>
    <t>http://dx.doi.org/10.1515/9783110324327</t>
    <phoneticPr fontId="2" type="noConversion"/>
  </si>
  <si>
    <t>http://dx.doi.org/10.1515/9783110315233</t>
    <phoneticPr fontId="2" type="noConversion"/>
  </si>
  <si>
    <t>http://dx.doi.org/10.1515/9783110317510</t>
    <phoneticPr fontId="2" type="noConversion"/>
  </si>
  <si>
    <t>https://doi.org/10.4159/harvard.9780674064867</t>
    <phoneticPr fontId="2" type="noConversion"/>
  </si>
  <si>
    <t>https://doi.org/10.4159/harvard.9780674067233</t>
    <phoneticPr fontId="2" type="noConversion"/>
  </si>
  <si>
    <t>http://dx.doi.org/10.1515/9783110309935</t>
    <phoneticPr fontId="2" type="noConversion"/>
  </si>
  <si>
    <t>http://dx.doi.org/10.1515/9783110272451</t>
    <phoneticPr fontId="2" type="noConversion"/>
  </si>
  <si>
    <t>http://dx.doi.org/10.1515/9783038210283</t>
    <phoneticPr fontId="2" type="noConversion"/>
  </si>
  <si>
    <t>https://doi.org/10.4159/harvard.9780674067837</t>
    <phoneticPr fontId="2" type="noConversion"/>
  </si>
  <si>
    <t>https://doi.org/10.1515/9783034611732</t>
    <phoneticPr fontId="2" type="noConversion"/>
  </si>
  <si>
    <t>https://doi.org/10.4159/harvard.9780674064966</t>
    <phoneticPr fontId="2" type="noConversion"/>
  </si>
  <si>
    <t>http://dx.doi.org/10.1515/9781614512554</t>
    <phoneticPr fontId="2" type="noConversion"/>
  </si>
  <si>
    <t>http://dx.doi.org/10.1515/9781934078167</t>
    <phoneticPr fontId="2" type="noConversion"/>
  </si>
  <si>
    <t>http://dx.doi.org/10.4159/harvard.9780674063242</t>
    <phoneticPr fontId="2" type="noConversion"/>
  </si>
  <si>
    <t>http://dx.doi.org/10.1515/9783110321807</t>
    <phoneticPr fontId="2" type="noConversion"/>
  </si>
  <si>
    <t>https://doi.org/10.1515/9783034611756</t>
    <phoneticPr fontId="2" type="noConversion"/>
  </si>
  <si>
    <t>https://doi.org/10.1515/9783034609258</t>
    <phoneticPr fontId="2" type="noConversion"/>
  </si>
  <si>
    <t>http://dx.doi.org/10.1515/9783110277203</t>
    <phoneticPr fontId="2" type="noConversion"/>
  </si>
  <si>
    <t>http://www.sciencedirect.com/science/book/9781845695385</t>
    <phoneticPr fontId="2" type="noConversion"/>
  </si>
  <si>
    <t>http://www.sciencedirect.com/science/book/9781845699826</t>
    <phoneticPr fontId="2" type="noConversion"/>
  </si>
  <si>
    <t>http://www.sciencedirect.com/science/book/9780857095114</t>
    <phoneticPr fontId="2" type="noConversion"/>
  </si>
  <si>
    <t>http://www.sciencedirect.com/science/book/9780857092069</t>
    <phoneticPr fontId="2" type="noConversion"/>
  </si>
  <si>
    <t>http://www.sciencedirect.com/science/book/9781845697518</t>
    <phoneticPr fontId="2" type="noConversion"/>
  </si>
  <si>
    <t>http://www.sciencedirect.com/science/book/9781845695613</t>
    <phoneticPr fontId="2" type="noConversion"/>
  </si>
  <si>
    <t>http://www.sciencedirect.com/science/book/9781843345893</t>
    <phoneticPr fontId="2" type="noConversion"/>
  </si>
  <si>
    <t>http://www.tandfebooks.com/isbn/9780203804803</t>
    <phoneticPr fontId="2" type="noConversion"/>
  </si>
  <si>
    <t>http://www.tandfebooks.com/isbn/9780203145050</t>
    <phoneticPr fontId="2" type="noConversion"/>
  </si>
  <si>
    <t>http://www.tandfebooks.com/isbn/9780203347157</t>
    <phoneticPr fontId="2" type="noConversion"/>
  </si>
  <si>
    <t>http://services.igi-global.com/resolvedoi/resolve.aspx?doi=10.4018/978-1-61350-344-7</t>
    <phoneticPr fontId="2" type="noConversion"/>
  </si>
  <si>
    <t>http://services.igi-global.com/resolvedoi/resolve.aspx?doi=10.4018/978-1-46661-842-8</t>
    <phoneticPr fontId="2" type="noConversion"/>
  </si>
  <si>
    <t>http://ebooks.abc-clio.com/?isbn=9781598845952</t>
    <phoneticPr fontId="2" type="noConversion"/>
  </si>
  <si>
    <t>http://ebooks.abc-clio.com/?isbn=9781440828539</t>
    <phoneticPr fontId="2" type="noConversion"/>
  </si>
  <si>
    <t>http://ebooks.abc-clio.com/?isbn=9780313349492</t>
    <phoneticPr fontId="2" type="noConversion"/>
  </si>
  <si>
    <t>http://ebooks.abc-clio.com/?isbn=9781586835460</t>
    <phoneticPr fontId="2" type="noConversion"/>
  </si>
  <si>
    <t>http://ebooks.abc-clio.com/?isbn=9780313345173</t>
    <phoneticPr fontId="2" type="noConversion"/>
  </si>
  <si>
    <t>http://ebooks.abc-clio.com/?isbn=9781440801129</t>
    <phoneticPr fontId="2" type="noConversion"/>
  </si>
  <si>
    <t>http://ebooks.abc-clio.com/?isbn=9781586835385</t>
    <phoneticPr fontId="2" type="noConversion"/>
  </si>
  <si>
    <t>http://ebooks.abc-clio.com/?isbn=9781598849790</t>
    <phoneticPr fontId="2" type="noConversion"/>
  </si>
  <si>
    <t>http://ebooks.abc-clio.com/?isbn=9781440803123</t>
    <phoneticPr fontId="2" type="noConversion"/>
  </si>
  <si>
    <t>http://ebooks.abc-clio.com/?isbn=9780313393068</t>
    <phoneticPr fontId="2" type="noConversion"/>
  </si>
  <si>
    <t>http://ebooks.abc-clio.com/?isbn=9781598846584</t>
    <phoneticPr fontId="2" type="noConversion"/>
  </si>
  <si>
    <t>http://ebooks.abc-clio.com/?isbn=9780313379895</t>
    <phoneticPr fontId="2" type="noConversion"/>
  </si>
  <si>
    <t>http://ebooks.abc-clio.com/?isbn=9781567207118</t>
    <phoneticPr fontId="2" type="noConversion"/>
  </si>
  <si>
    <t>http://ebooks.abc-clio.com/?isbn=9780313391620</t>
    <phoneticPr fontId="2" type="noConversion"/>
  </si>
  <si>
    <t>https://doi.org/10.4159/harvard.9780674068025</t>
    <phoneticPr fontId="2" type="noConversion"/>
  </si>
  <si>
    <t>http://dx.doi.org/10.1515/9783110281194</t>
    <phoneticPr fontId="2" type="noConversion"/>
  </si>
  <si>
    <t>http://dx.doi.org/10.1515/9783110260281</t>
    <phoneticPr fontId="2" type="noConversion"/>
  </si>
  <si>
    <t>http://dx.doi.org/10.1515/9783110269246</t>
    <phoneticPr fontId="2" type="noConversion"/>
  </si>
  <si>
    <t>http://dx.doi.org/10.1515/9783110256062</t>
    <phoneticPr fontId="2" type="noConversion"/>
  </si>
  <si>
    <t>http://dx.doi.org/10.4159/harvard.9780674074200</t>
    <phoneticPr fontId="2" type="noConversion"/>
  </si>
  <si>
    <t>http://dx.doi.org/10.1524/9783486719895</t>
    <phoneticPr fontId="2" type="noConversion"/>
  </si>
  <si>
    <t>http://dx.doi.org/10.1515/9783110298512</t>
    <phoneticPr fontId="2" type="noConversion"/>
  </si>
  <si>
    <t>http://dx.doi.org/10.1515/9783110281149</t>
    <phoneticPr fontId="2" type="noConversion"/>
  </si>
  <si>
    <t>http://dx.doi.org/10.4159/harvard.9780674060852</t>
    <phoneticPr fontId="2" type="noConversion"/>
  </si>
  <si>
    <t>http://dx.doi.org/10.4159/harvard.9780674067769</t>
    <phoneticPr fontId="2" type="noConversion"/>
  </si>
  <si>
    <t>http://dx.doi.org/10.4159/harvard.9780674062757</t>
    <phoneticPr fontId="2" type="noConversion"/>
  </si>
  <si>
    <t>http://dx.doi.org/10.1515/9783110295313</t>
    <phoneticPr fontId="2" type="noConversion"/>
  </si>
  <si>
    <t>http://dx.doi.org/10.1515/9783110269840</t>
    <phoneticPr fontId="2" type="noConversion"/>
  </si>
  <si>
    <t>http://dx.doi.org/10.1515/9783110267426</t>
    <phoneticPr fontId="2" type="noConversion"/>
  </si>
  <si>
    <t>http://dx.doi.org/10.1515/9783110284959</t>
    <phoneticPr fontId="2" type="noConversion"/>
  </si>
  <si>
    <t>https://doi.org/10.1515/9783110293609</t>
    <phoneticPr fontId="2" type="noConversion"/>
  </si>
  <si>
    <t>http://dx.doi.org/10.4159/harvard.9780674075542</t>
    <phoneticPr fontId="2" type="noConversion"/>
  </si>
  <si>
    <t>http://services.igi-global.com/resolvedoi/resolve.aspx?doi=10.4018/978-1-46664-490-8</t>
    <phoneticPr fontId="2" type="noConversion"/>
  </si>
  <si>
    <t>http://services.igi-global.com/resolvedoi/resolve.aspx?doi=10.4018/978-1-46664-494-6</t>
    <phoneticPr fontId="2" type="noConversion"/>
  </si>
  <si>
    <t>http://services.igi-global.com/resolvedoi/resolve.aspx?doi=10.4018/978-1-46662-651-5</t>
    <phoneticPr fontId="2" type="noConversion"/>
  </si>
  <si>
    <t>http://services.igi-global.com/resolvedoi/resolve.aspx?doi=10.4018/978-1-46664-940-8</t>
    <phoneticPr fontId="2" type="noConversion"/>
  </si>
  <si>
    <t>http://services.igi-global.com/resolvedoi/resolve.aspx?doi=10.4018/978-1-46666-034-2</t>
    <phoneticPr fontId="2" type="noConversion"/>
  </si>
  <si>
    <t>http://services.igi-global.com/resolvedoi/resolve.aspx?doi=10.4018/978-1-46663-688-0</t>
    <phoneticPr fontId="2" type="noConversion"/>
  </si>
  <si>
    <t>http://services.igi-global.com/resolvedoi/resolve.aspx?doi=10.4018/978-1-46664-619-3</t>
    <phoneticPr fontId="2" type="noConversion"/>
  </si>
  <si>
    <t>http://services.igi-global.com/resolvedoi/resolve.aspx?doi=10.4018/978-1-46664-574-5</t>
    <phoneticPr fontId="2" type="noConversion"/>
  </si>
  <si>
    <t>http://services.igi-global.com/resolvedoi/resolve.aspx?doi=10.4018/978-1-46665-958-2</t>
    <phoneticPr fontId="2" type="noConversion"/>
  </si>
  <si>
    <t>http://services.igi-global.com/resolvedoi/resolve.aspx?doi=10.4018/978-1-46664-651-3</t>
    <phoneticPr fontId="2" type="noConversion"/>
  </si>
  <si>
    <t>http://services.igi-global.com/resolvedoi/resolve.aspx?doi=10.4018/978-1-46664-699-5</t>
    <phoneticPr fontId="2" type="noConversion"/>
  </si>
  <si>
    <t>http://services.igi-global.com/resolvedoi/resolve.aspx?doi=10.4018/978-1-46664-888-3</t>
    <phoneticPr fontId="2" type="noConversion"/>
  </si>
  <si>
    <t>http://services.igi-global.com/resolvedoi/resolve.aspx?doi=10.4018/978-1-46664-482-3</t>
    <phoneticPr fontId="2" type="noConversion"/>
  </si>
  <si>
    <t>http://services.igi-global.com/resolvedoi/resolve.aspx?doi=10.4018/978-1-46664-357-4</t>
    <phoneticPr fontId="2" type="noConversion"/>
  </si>
  <si>
    <t>http://services.igi-global.com/resolvedoi/resolve.aspx?doi=10.4018/978-1-60566-064-6</t>
    <phoneticPr fontId="2" type="noConversion"/>
  </si>
  <si>
    <t>http://services.igi-global.com/resolvedoi/resolve.aspx?doi=10.4018/978-1-46664-486-1</t>
    <phoneticPr fontId="2" type="noConversion"/>
  </si>
  <si>
    <t>http://services.igi-global.com/resolvedoi/resolve.aspx?doi=10.4018/978-1-46660-981-5</t>
    <phoneticPr fontId="2" type="noConversion"/>
  </si>
  <si>
    <t>http://services.igi-global.com/resolvedoi/resolve.aspx?doi=10.4018/978-1-46664-169-3</t>
    <phoneticPr fontId="2" type="noConversion"/>
  </si>
  <si>
    <t>http://services.igi-global.com/resolvedoi/resolve.aspx?doi=10.4018/978-1-61520-905-7</t>
    <phoneticPr fontId="2" type="noConversion"/>
  </si>
  <si>
    <t>http://services.igi-global.com/resolvedoi/resolve.aspx?doi=10.4018/978-1-46661-876-3</t>
    <phoneticPr fontId="2" type="noConversion"/>
  </si>
  <si>
    <t>http://services.igi-global.com/resolvedoi/resolve.aspx?doi=10.4018/978-1-46664-631-5</t>
    <phoneticPr fontId="2" type="noConversion"/>
  </si>
  <si>
    <t>http://services.igi-global.com/resolvedoi/resolve.aspx?doi=10.4018/978-1-46666-118-9</t>
    <phoneticPr fontId="2" type="noConversion"/>
  </si>
  <si>
    <t>http://services.igi-global.com/resolvedoi/resolve.aspx?doi=10.4018/978-1-46665-864-6</t>
    <phoneticPr fontId="2" type="noConversion"/>
  </si>
  <si>
    <t>http://services.igi-global.com/resolvedoi/resolve.aspx?doi=10.4018/978-1-61520-815-9</t>
    <phoneticPr fontId="2" type="noConversion"/>
  </si>
  <si>
    <t>http://services.igi-global.com/resolvedoi/resolve.aspx?doi=10.4018/978-1-46664-221-8</t>
    <phoneticPr fontId="2" type="noConversion"/>
  </si>
  <si>
    <t>http://services.igi-global.com/resolvedoi/resolve.aspx?doi=10.4018/978-1-46664-478-6</t>
    <phoneticPr fontId="2" type="noConversion"/>
  </si>
  <si>
    <t>http://services.igi-global.com/resolvedoi/resolve.aspx?doi=10.4018/978-1-46664-522-6</t>
    <phoneticPr fontId="2" type="noConversion"/>
  </si>
  <si>
    <t>http://services.igi-global.com/resolvedoi/resolve.aspx?doi=10.4018/978-1-46662-169-5</t>
    <phoneticPr fontId="2" type="noConversion"/>
  </si>
  <si>
    <t>http://services.igi-global.com/resolvedoi/resolve.aspx?doi=10.4018/978-1-46661-951-7</t>
    <phoneticPr fontId="2" type="noConversion"/>
  </si>
  <si>
    <t>http://services.igi-global.com/resolvedoi/resolve.aspx?doi=10.4018/978-1-46664-623-0</t>
    <phoneticPr fontId="2" type="noConversion"/>
  </si>
  <si>
    <t>http://services.igi-global.com/resolvedoi/resolve.aspx?doi=10.4018/978-1-46664-801-2</t>
    <phoneticPr fontId="2" type="noConversion"/>
  </si>
  <si>
    <t>http://services.igi-global.com/resolvedoi/resolve.aspx?doi=10.4018/978-1-46664-225-6</t>
    <phoneticPr fontId="2" type="noConversion"/>
  </si>
  <si>
    <t>http://services.igi-global.com/resolvedoi/resolve.aspx?doi=10.4018/978-1-46664-002-3</t>
    <phoneticPr fontId="2" type="noConversion"/>
  </si>
  <si>
    <t>http://services.igi-global.com/resolvedoi/resolve.aspx?doi=10.4018/978-1-46665-129-6</t>
    <phoneticPr fontId="2" type="noConversion"/>
  </si>
  <si>
    <t>http://services.igi-global.com/resolvedoi/resolve.aspx?doi=10.4018/978-1-46664-074-0</t>
    <phoneticPr fontId="2" type="noConversion"/>
  </si>
  <si>
    <t>http://services.igi-global.com/resolvedoi/resolve.aspx?doi=10.4018/978-1-46664-189-1</t>
    <phoneticPr fontId="2" type="noConversion"/>
  </si>
  <si>
    <t>http://services.igi-global.com/resolvedoi/resolve.aspx?doi=10.4018/978-1-46664-785-5</t>
    <phoneticPr fontId="2" type="noConversion"/>
  </si>
  <si>
    <t>http://services.igi-global.com/resolvedoi/resolve.aspx?doi=10.4018/978-1-46664-341-3</t>
    <phoneticPr fontId="2" type="noConversion"/>
  </si>
  <si>
    <t>http://services.igi-global.com/resolvedoi/resolve.aspx?doi=10.4018/978-1-46666-142-4</t>
    <phoneticPr fontId="2" type="noConversion"/>
  </si>
  <si>
    <t>http://services.igi-global.com/resolvedoi/resolve.aspx?doi=10.4018/978-1-46664-534-9</t>
    <phoneticPr fontId="2" type="noConversion"/>
  </si>
  <si>
    <t>http://services.igi-global.com/resolvedoi/resolve.aspx?doi=10.4018/978-1-46662-107-7</t>
    <phoneticPr fontId="2" type="noConversion"/>
  </si>
  <si>
    <t>http://services.igi-global.com/resolvedoi/resolve.aspx?doi=10.4018/978-1-46664-635-3</t>
    <phoneticPr fontId="2" type="noConversion"/>
  </si>
  <si>
    <t>http://services.igi-global.com/resolvedoi/resolve.aspx?doi=10.4018/978-1-46664-936-1</t>
    <phoneticPr fontId="2" type="noConversion"/>
  </si>
  <si>
    <t>http://services.igi-global.com/resolvedoi/resolve.aspx?doi=10.4018/978-1-46665-146-3</t>
    <phoneticPr fontId="2" type="noConversion"/>
  </si>
  <si>
    <t>http://services.igi-global.com/resolvedoi/resolve.aspx?doi=10.4018/978-1-46665-170-8</t>
    <phoneticPr fontId="2" type="noConversion"/>
  </si>
  <si>
    <t>http://services.igi-global.com/resolvedoi/resolve.aspx?doi=10.4018/978-1-61350-465-9</t>
    <phoneticPr fontId="2" type="noConversion"/>
  </si>
  <si>
    <t>http://services.igi-global.com/resolvedoi/resolve.aspx?doi=10.4018/978-1-46661-918-0</t>
    <phoneticPr fontId="2" type="noConversion"/>
  </si>
  <si>
    <t>http://services.igi-global.com/resolvedoi/resolve.aspx?doi=10.4018/978-1-46666-248-3</t>
    <phoneticPr fontId="2" type="noConversion"/>
  </si>
  <si>
    <t>http://services.igi-global.com/resolvedoi/resolve.aspx?doi=10.4018/978-1-46664-185-3</t>
    <phoneticPr fontId="2" type="noConversion"/>
  </si>
  <si>
    <t>http://services.igi-global.com/resolvedoi/resolve.aspx?doi=10.4018/978-1-46666-194-3</t>
    <phoneticPr fontId="2" type="noConversion"/>
  </si>
  <si>
    <t>http://services.igi-global.com/resolvedoi/resolve.aspx?doi=10.4018/978-1-46661-803-9</t>
    <phoneticPr fontId="2" type="noConversion"/>
  </si>
  <si>
    <t>http://services.igi-global.com/resolvedoi/resolve.aspx?doi=10.4018/978-1-46664-864-7</t>
    <phoneticPr fontId="2" type="noConversion"/>
  </si>
  <si>
    <t>http://services.igi-global.com/resolvedoi/resolve.aspx?doi=10.4018/978-1-46664-317-8</t>
    <phoneticPr fontId="2" type="noConversion"/>
  </si>
  <si>
    <t>http://services.igi-global.com/resolvedoi/resolve.aspx?doi=10.4018/978-1-60566-796-6</t>
    <phoneticPr fontId="2" type="noConversion"/>
  </si>
  <si>
    <t>http://services.igi-global.com/resolvedoi/resolve.aspx?doi=10.4018/978-1-46664-506-6</t>
    <phoneticPr fontId="2" type="noConversion"/>
  </si>
  <si>
    <t>http://services.igi-global.com/resolvedoi/resolve.aspx?doi=10.4018/978-1-46665-007-7</t>
    <phoneticPr fontId="2" type="noConversion"/>
  </si>
  <si>
    <t>http://services.igi-global.com/resolvedoi/resolve.aspx?doi=10.4018/978-1-46664-241-6</t>
    <phoneticPr fontId="2" type="noConversion"/>
  </si>
  <si>
    <t>http://services.igi-global.com/resolvedoi/resolve.aspx?doi=10.4018/978-1-46661-897-8</t>
    <phoneticPr fontId="2" type="noConversion"/>
  </si>
  <si>
    <t>http://services.igi-global.com/resolvedoi/resolve.aspx?doi=10.4018/978-1-46665-158-6</t>
    <phoneticPr fontId="2" type="noConversion"/>
  </si>
  <si>
    <t>http://services.igi-global.com/resolvedoi/resolve.aspx?doi=10.4018/978-1-46664-723-7</t>
    <phoneticPr fontId="2" type="noConversion"/>
  </si>
  <si>
    <t>http://services.igi-global.com/resolvedoi/resolve.aspx?doi=10.4018/978-1-46664-711-4</t>
    <phoneticPr fontId="2" type="noConversion"/>
  </si>
  <si>
    <t>http://services.igi-global.com/resolvedoi/resolve.aspx?doi=10.4018/978-1-46664-578-3</t>
    <phoneticPr fontId="2" type="noConversion"/>
  </si>
  <si>
    <t>http://services.igi-global.com/resolvedoi/resolve.aspx?doi=10.4018/978-1-46664-703-9</t>
    <phoneticPr fontId="2" type="noConversion"/>
  </si>
  <si>
    <t>http://services.igi-global.com/resolvedoi/resolve.aspx?doi=10.4018/978-1-46662-985-1</t>
    <phoneticPr fontId="2" type="noConversion"/>
  </si>
  <si>
    <t>http://services.igi-global.com/resolvedoi/resolve.aspx?doi=10.4018/978-1-46664-546-2</t>
    <phoneticPr fontId="2" type="noConversion"/>
  </si>
  <si>
    <t>http://services.igi-global.com/resolvedoi/resolve.aspx?doi=10.4018/978-1-46664-462-5</t>
    <phoneticPr fontId="2" type="noConversion"/>
  </si>
  <si>
    <t>http://services.igi-global.com/resolvedoi/resolve.aspx?doi=10.4018/978-1-46665-133-3</t>
    <phoneticPr fontId="2" type="noConversion"/>
  </si>
  <si>
    <t>http://services.igi-global.com/resolvedoi/resolve.aspx?doi=10.4018/978-1-46664-789-3</t>
    <phoneticPr fontId="2" type="noConversion"/>
  </si>
  <si>
    <t>http://services.igi-global.com/resolvedoi/resolve.aspx?doi=10.4018/978-1-46661-574-8</t>
    <phoneticPr fontId="2" type="noConversion"/>
  </si>
  <si>
    <t>http://services.igi-global.com/resolvedoi/resolve.aspx?doi=10.4018/978-1-46664-715-2</t>
    <phoneticPr fontId="2" type="noConversion"/>
  </si>
  <si>
    <t>http://services.igi-global.com/resolvedoi/resolve.aspx?doi=10.4018/978-1-46662-931-8</t>
    <phoneticPr fontId="2" type="noConversion"/>
  </si>
  <si>
    <t>http://services.igi-global.com/resolvedoi/resolve.aspx?doi=10.4018/978-1-60566-916-8</t>
    <phoneticPr fontId="2" type="noConversion"/>
  </si>
  <si>
    <t>http://services.igi-global.com/resolvedoi/resolve.aspx?doi=10.4018/978-1-46664-781-7</t>
    <phoneticPr fontId="2" type="noConversion"/>
  </si>
  <si>
    <t>http://services.igi-global.com/resolvedoi/resolve.aspx?doi=10.4018/978-1-46665-141-8</t>
    <phoneticPr fontId="2" type="noConversion"/>
  </si>
  <si>
    <t>http://services.igi-global.com/resolvedoi/resolve.aspx?doi=10.4018/978-1-46665-994-0</t>
    <phoneticPr fontId="2" type="noConversion"/>
  </si>
  <si>
    <t>http://services.igi-global.com/resolvedoi/resolve.aspx?doi=10.4018/978-1-46665-962-9</t>
    <phoneticPr fontId="2" type="noConversion"/>
  </si>
  <si>
    <t>http://services.igi-global.com/resolvedoi/resolve.aspx?doi=10.4018/978-1-46665-154-8</t>
    <phoneticPr fontId="2" type="noConversion"/>
  </si>
  <si>
    <t>http://services.igi-global.com/resolvedoi/resolve.aspx?doi=10.4018/978-1-46666-150-9</t>
    <phoneticPr fontId="2" type="noConversion"/>
  </si>
  <si>
    <t>http://services.igi-global.com/resolvedoi/resolve.aspx?doi=10.4018/978-1-46664-193-8</t>
    <phoneticPr fontId="2" type="noConversion"/>
  </si>
  <si>
    <t>http://services.igi-global.com/resolvedoi/resolve.aspx?doi=10.4018/978-1-46665-788-5</t>
    <phoneticPr fontId="2" type="noConversion"/>
  </si>
  <si>
    <t>http://services.igi-global.com/resolvedoi/resolve.aspx?doi=10.4018/978-1-46664-777-0</t>
    <phoneticPr fontId="2" type="noConversion"/>
  </si>
  <si>
    <t>http://services.igi-global.com/resolvedoi/resolve.aspx?doi=10.4018/978-1-46664-558-5</t>
    <phoneticPr fontId="2" type="noConversion"/>
  </si>
  <si>
    <t>http://services.igi-global.com/resolvedoi/resolve.aspx?doi=10.4018/978-1-46664-868-5</t>
    <phoneticPr fontId="2" type="noConversion"/>
  </si>
  <si>
    <t>http://services.igi-global.com/resolvedoi/resolve.aspx?doi=10.4018/978-1-46664-181-5</t>
    <phoneticPr fontId="2" type="noConversion"/>
  </si>
  <si>
    <t>http://ebooks.windeal.com.tw/ios/cover.asp?isbn=9781614992431</t>
    <phoneticPr fontId="2" type="noConversion"/>
  </si>
  <si>
    <t>http://ebooks.windeal.com.tw/ios/cover.asp?isbn=9781614991922</t>
    <phoneticPr fontId="2" type="noConversion"/>
  </si>
  <si>
    <t>http://ebooks.windeal.com.tw/ios/cover.asp?isbn=9781614992790</t>
    <phoneticPr fontId="2" type="noConversion"/>
  </si>
  <si>
    <t>http://ebooks.windeal.com.tw/ios/cover.asp?isbn=9781614993063</t>
    <phoneticPr fontId="2" type="noConversion"/>
  </si>
  <si>
    <t>http://ebooks.windeal.com.tw/ios/cover.asp?isbn=9781614991786</t>
    <phoneticPr fontId="2" type="noConversion"/>
  </si>
  <si>
    <t>http://services.igi-global.com/resolvedoi/resolve.aspx?doi=10.4018/978-1-46665-860-8</t>
    <phoneticPr fontId="2" type="noConversion"/>
  </si>
  <si>
    <t>http://services.igi-global.com/resolvedoi/resolve.aspx?doi=10.4018/978-1-46664-896-8</t>
    <phoneticPr fontId="2" type="noConversion"/>
  </si>
  <si>
    <t>http://services.igi-global.com/resolvedoi/resolve.aspx?doi=10.4018/978-1-46665-011-4</t>
    <phoneticPr fontId="2" type="noConversion"/>
  </si>
  <si>
    <t>http://services.igi-global.com/resolvedoi/resolve.aspx?doi=10.4018/978-1-46664-765-7</t>
    <phoneticPr fontId="2" type="noConversion"/>
  </si>
  <si>
    <t>http://services.igi-global.com/resolvedoi/resolve.aspx?doi=10.4018/978-1-46664-510-3</t>
    <phoneticPr fontId="2" type="noConversion"/>
  </si>
  <si>
    <t>http://services.igi-global.com/resolvedoi/resolve.aspx?doi=10.4018/978-1-46664-904-0</t>
    <phoneticPr fontId="2" type="noConversion"/>
  </si>
  <si>
    <t>http://services.igi-global.com/resolvedoi/resolve.aspx?doi=10.4018/978-1-46662-979-0</t>
    <phoneticPr fontId="2" type="noConversion"/>
  </si>
  <si>
    <t>http://services.igi-global.com/resolvedoi/resolve.aspx?doi=10.4018/978-1-46664-349-9</t>
    <phoneticPr fontId="2" type="noConversion"/>
  </si>
  <si>
    <t>http://services.igi-global.com/resolvedoi/resolve.aspx?doi=10.4018/978-1-46664-932-3</t>
    <phoneticPr fontId="2" type="noConversion"/>
  </si>
  <si>
    <t>http://services.igi-global.com/resolvedoi/resolve.aspx?doi=10.4018/978-1-61520-709-1</t>
    <phoneticPr fontId="2" type="noConversion"/>
  </si>
  <si>
    <t>http://services.igi-global.com/resolvedoi/resolve.aspx?doi=10.4018/978-1-46664-995-8</t>
    <phoneticPr fontId="2" type="noConversion"/>
  </si>
  <si>
    <t>http://ebooks.windeal.com.tw/ios/cover.asp?isbn=9781614992530</t>
    <phoneticPr fontId="2" type="noConversion"/>
  </si>
  <si>
    <t>http://ebooks.windeal.com.tw/ios/cover.asp?isbn=9781607506003</t>
    <phoneticPr fontId="2" type="noConversion"/>
  </si>
  <si>
    <t>http://ebooks.windeal.com.tw/ios/cover.asp?isbn=9781614992752</t>
    <phoneticPr fontId="2" type="noConversion"/>
  </si>
  <si>
    <t>http://ebooks.windeal.com.tw/ios/cover.asp?isbn=9781614992813</t>
    <phoneticPr fontId="2" type="noConversion"/>
  </si>
  <si>
    <t>http://ebooks.windeal.com.tw/ios/cover.asp?isbn=9781614992837</t>
    <phoneticPr fontId="2" type="noConversion"/>
  </si>
  <si>
    <t>http://ebooks.windeal.com.tw/ios/cover.asp?isbn=9781614992370</t>
    <phoneticPr fontId="2" type="noConversion"/>
  </si>
  <si>
    <t>http://ebooks.windeal.com.tw/ios/cover.asp?isbn=9781614992318</t>
    <phoneticPr fontId="2" type="noConversion"/>
  </si>
  <si>
    <t>http://www.tandfebooks.com/isbn/9780203846889</t>
    <phoneticPr fontId="2" type="noConversion"/>
  </si>
  <si>
    <t>http://www.tandfebooks.com/isbn/9780203865958</t>
    <phoneticPr fontId="2" type="noConversion"/>
  </si>
  <si>
    <t>http://www.tandfebooks.com/isbn/9780203860113</t>
    <phoneticPr fontId="2" type="noConversion"/>
  </si>
  <si>
    <t>http://www.tandfebooks.com/isbn/9780203829486</t>
    <phoneticPr fontId="2" type="noConversion"/>
  </si>
  <si>
    <t>http://www.tandfebooks.com/isbn/9780203866870</t>
    <phoneticPr fontId="2" type="noConversion"/>
  </si>
  <si>
    <t>http://ebooks.windeal.com.tw/ios/cover.asp?isbn=9781614992455</t>
    <phoneticPr fontId="2" type="noConversion"/>
  </si>
  <si>
    <t>http://ebooks.windeal.com.tw/ios/cover.asp?isbn=9781614993124</t>
    <phoneticPr fontId="2" type="noConversion"/>
  </si>
  <si>
    <t>http://ebooks.windeal.com.tw/ios/cover.asp?isbn=9781614993278</t>
    <phoneticPr fontId="2" type="noConversion"/>
  </si>
  <si>
    <t>http://ebooks.windeal.com.tw/ios/cover.asp?isbn=9781614992516</t>
    <phoneticPr fontId="2" type="noConversion"/>
  </si>
  <si>
    <t>http://ebooks.windeal.com.tw/ios/cover.asp?isbn=9781614993605</t>
    <phoneticPr fontId="2" type="noConversion"/>
  </si>
  <si>
    <t>http://ebooks.windeal.com.tw/ios/cover.asp?isbn=9781614992066</t>
    <phoneticPr fontId="2" type="noConversion"/>
  </si>
  <si>
    <t>http://ebooks.windeal.com.tw/ios/cover.asp?isbn=9781614993537</t>
    <phoneticPr fontId="2" type="noConversion"/>
  </si>
  <si>
    <t>http://ebooks.windeal.com.tw/ios/cover.asp?isbn=9781614990994</t>
    <phoneticPr fontId="2" type="noConversion"/>
  </si>
  <si>
    <t>http://ebooks.windeal.com.tw/ios/cover.asp?isbn=9781607500537</t>
    <phoneticPr fontId="2" type="noConversion"/>
  </si>
  <si>
    <t>http://ebooks.windeal.com.tw/ios/cover.asp?isbn=9781614993711</t>
    <phoneticPr fontId="2" type="noConversion"/>
  </si>
  <si>
    <t>http://ebooks.windeal.com.tw/ios/cover.asp?isbn=9781614993216</t>
    <phoneticPr fontId="2" type="noConversion"/>
  </si>
  <si>
    <t>http://www.tandfebooks.com/isbn/9780203849422</t>
    <phoneticPr fontId="2" type="noConversion"/>
  </si>
  <si>
    <t>http://www.tandfebooks.com/isbn/9780203879191</t>
    <phoneticPr fontId="2" type="noConversion"/>
  </si>
  <si>
    <t>http://www.tandfebooks.com/isbn/9780203866399</t>
    <phoneticPr fontId="2" type="noConversion"/>
  </si>
  <si>
    <t>http://www.tandfebooks.com/isbn/9781849776417</t>
    <phoneticPr fontId="2" type="noConversion"/>
  </si>
  <si>
    <t>http://www.tandfebooks.com/isbn/9780203124437</t>
    <phoneticPr fontId="2" type="noConversion"/>
  </si>
  <si>
    <t>http://www.tandfebooks.com/isbn/9780203831915</t>
    <phoneticPr fontId="2" type="noConversion"/>
  </si>
  <si>
    <t>http://www.tandfebooks.com/isbn/9781849774437</t>
    <phoneticPr fontId="2" type="noConversion"/>
  </si>
  <si>
    <t>http://www.tandfebooks.com/isbn/9780203855836</t>
    <phoneticPr fontId="2" type="noConversion"/>
  </si>
  <si>
    <t>http://www.tandfebooks.com/isbn/9780203839294</t>
    <phoneticPr fontId="2" type="noConversion"/>
  </si>
  <si>
    <t>http://www.tandfebooks.com/isbn/9781849774420</t>
    <phoneticPr fontId="2" type="noConversion"/>
  </si>
  <si>
    <t>http://www.tandfebooks.com/isbn/9780203892053</t>
    <phoneticPr fontId="2" type="noConversion"/>
  </si>
  <si>
    <t>http://www.tandfebooks.com/isbn/9780203877630</t>
    <phoneticPr fontId="2" type="noConversion"/>
  </si>
  <si>
    <t>http://www.tandfebooks.com/isbn/9780203929186</t>
    <phoneticPr fontId="2" type="noConversion"/>
  </si>
  <si>
    <t>http://www.tandfebooks.com/isbn/9780080941714</t>
    <phoneticPr fontId="2" type="noConversion"/>
  </si>
  <si>
    <t>http://www.tandfebooks.com/isbn/9780203886304</t>
    <phoneticPr fontId="2" type="noConversion"/>
  </si>
  <si>
    <t>http://www.tandfebooks.com/isbn/9780203869369</t>
    <phoneticPr fontId="2" type="noConversion"/>
  </si>
  <si>
    <t>http://www.tandfebooks.com/isbn/9780203841686</t>
    <phoneticPr fontId="2" type="noConversion"/>
  </si>
  <si>
    <t>http://www.tandfebooks.com/isbn/9780203847954</t>
    <phoneticPr fontId="2" type="noConversion"/>
  </si>
  <si>
    <t>http://www.tandfebooks.com/isbn/9781849774383</t>
    <phoneticPr fontId="2" type="noConversion"/>
  </si>
  <si>
    <t>http://ebooks.abc-clio.com/?isbn=9780313379697</t>
    <phoneticPr fontId="2" type="noConversion"/>
  </si>
  <si>
    <t>http://ebooks.abc-clio.com/?isbn=9781440803925</t>
    <phoneticPr fontId="2" type="noConversion"/>
  </si>
  <si>
    <t>http://ebooks.abc-clio.com/?isbn=9780313398353</t>
    <phoneticPr fontId="2" type="noConversion"/>
  </si>
  <si>
    <t>http://ebooks.abc-clio.com/?isbn=9780313399480</t>
    <phoneticPr fontId="2" type="noConversion"/>
  </si>
  <si>
    <t>http://ebooks.abc-clio.com/?isbn=9780313342240</t>
    <phoneticPr fontId="2" type="noConversion"/>
  </si>
  <si>
    <t>http://ebooks.abc-clio.com/?isbn=9780313397424</t>
    <phoneticPr fontId="2" type="noConversion"/>
  </si>
  <si>
    <t>http://ebooks.abc-clio.com/?isbn=9781598846874</t>
    <phoneticPr fontId="2" type="noConversion"/>
  </si>
  <si>
    <t>http://ebooks.abc-clio.com/?isbn=9781598849554</t>
    <phoneticPr fontId="2" type="noConversion"/>
  </si>
  <si>
    <t>http://ebooks.abc-clio.com/?isbn=9781598843231</t>
    <phoneticPr fontId="2" type="noConversion"/>
  </si>
  <si>
    <t>http://ebooks.abc-clio.com/?isbn=9781610695978</t>
    <phoneticPr fontId="2" type="noConversion"/>
  </si>
  <si>
    <t>http://ebooks.abc-clio.com/?isbn=9780313343407</t>
    <phoneticPr fontId="2" type="noConversion"/>
  </si>
  <si>
    <t>http://ebooks.abc-clio.com/?isbn=9781610692649</t>
    <phoneticPr fontId="2" type="noConversion"/>
  </si>
  <si>
    <t>http://ebooks.abc-clio.com/?isbn=9781610691918</t>
    <phoneticPr fontId="2" type="noConversion"/>
  </si>
  <si>
    <t>http://ebooks.abc-clio.com/?isbn=9781610690782</t>
    <phoneticPr fontId="2" type="noConversion"/>
  </si>
  <si>
    <t>http://ebooks.abc-clio.com/?isbn=9781598847772</t>
    <phoneticPr fontId="2" type="noConversion"/>
  </si>
  <si>
    <t>http://ebooks.abc-clio.com/?isbn=9780313341809</t>
    <phoneticPr fontId="2" type="noConversion"/>
  </si>
  <si>
    <t>http://ebooks.abc-clio.com/?isbn=9780313383700</t>
    <phoneticPr fontId="2" type="noConversion"/>
  </si>
  <si>
    <t>http://ebooks.abc-clio.com/?isbn=9780313378607</t>
    <phoneticPr fontId="2" type="noConversion"/>
  </si>
  <si>
    <t>http://ebooks.abc-clio.com/?isbn=9780313359132</t>
    <phoneticPr fontId="2" type="noConversion"/>
  </si>
  <si>
    <t>http://ebooks.abc-clio.com/?isbn=9780313358920</t>
    <phoneticPr fontId="2" type="noConversion"/>
  </si>
  <si>
    <t>http://ebooks.abc-clio.com/?isbn=9780313362491</t>
    <phoneticPr fontId="2" type="noConversion"/>
  </si>
  <si>
    <t>http://ebooks.abc-clio.com/?isbn=9780313351167</t>
    <phoneticPr fontId="2" type="noConversion"/>
  </si>
  <si>
    <t>http://ebooks.abc-clio.com/?isbn=9780313343728</t>
    <phoneticPr fontId="2" type="noConversion"/>
  </si>
  <si>
    <t>http://ebooks.abc-clio.com/?isbn=9780313087080</t>
    <phoneticPr fontId="2" type="noConversion"/>
  </si>
  <si>
    <t>http://ebooks.abc-clio.com/?isbn=9780313056215</t>
    <phoneticPr fontId="2" type="noConversion"/>
  </si>
  <si>
    <t>http://ebooks.abc-clio.com/?isbn=9780313345272</t>
    <phoneticPr fontId="2" type="noConversion"/>
  </si>
  <si>
    <t>http://ebooks.abc-clio.com/?isbn=9781440829246</t>
    <phoneticPr fontId="2" type="noConversion"/>
  </si>
  <si>
    <t>http://ebooks.abc-clio.com/?isbn=9780313363252</t>
    <phoneticPr fontId="2" type="noConversion"/>
  </si>
  <si>
    <t>http://ebooks.abc-clio.com/?isbn=9781440800597</t>
    <phoneticPr fontId="2" type="noConversion"/>
  </si>
  <si>
    <t>http://ebooks.abc-clio.com/?isbn=9781610691840</t>
    <phoneticPr fontId="2" type="noConversion"/>
  </si>
  <si>
    <t>http://ebooks.abc-clio.com/?isbn=9780313397479</t>
    <phoneticPr fontId="2" type="noConversion"/>
  </si>
  <si>
    <t>http://ebooks.abc-clio.com/?isbn=9780313396922</t>
    <phoneticPr fontId="2" type="noConversion"/>
  </si>
  <si>
    <t>http://ebooks.abc-clio.com/?isbn=9780313357138</t>
    <phoneticPr fontId="2" type="noConversion"/>
  </si>
  <si>
    <t>http://ebooks.abc-clio.com/?isbn=9781598847758</t>
    <phoneticPr fontId="2" type="noConversion"/>
  </si>
  <si>
    <t>http://ebooks.abc-clio.com/?isbn=9780313376375</t>
    <phoneticPr fontId="2" type="noConversion"/>
  </si>
  <si>
    <t>http://ebooks.abc-clio.com/?isbn=9780313387104</t>
    <phoneticPr fontId="2" type="noConversion"/>
  </si>
  <si>
    <t>http://ebooks.abc-clio.com/?isbn=9780313379376</t>
    <phoneticPr fontId="2" type="noConversion"/>
  </si>
  <si>
    <t>http://ebooks.abc-clio.com/?isbn=9781440829369</t>
    <phoneticPr fontId="2" type="noConversion"/>
  </si>
  <si>
    <t>http://ebooks.abc-clio.com/?isbn=9780313393549</t>
    <phoneticPr fontId="2" type="noConversion"/>
  </si>
  <si>
    <t>http://ebooks.abc-clio.com/?isbn=9781598846607</t>
    <phoneticPr fontId="2" type="noConversion"/>
  </si>
  <si>
    <t>http://ebooks.abc-clio.com/?isbn=9781610691642</t>
    <phoneticPr fontId="2" type="noConversion"/>
  </si>
  <si>
    <t>http://ebooks.abc-clio.com/?isbn=9781598846188</t>
    <phoneticPr fontId="2" type="noConversion"/>
  </si>
  <si>
    <t>http://ebooks.abc-clio.com/?isbn=9781610690263</t>
    <phoneticPr fontId="2" type="noConversion"/>
  </si>
  <si>
    <t>http://ebooks.abc-clio.com/?isbn=9781591587835</t>
    <phoneticPr fontId="2" type="noConversion"/>
  </si>
  <si>
    <t>http://ebooks.abc-clio.com/?isbn=9781440829529</t>
    <phoneticPr fontId="2" type="noConversion"/>
  </si>
  <si>
    <t>http://ebooks.abc-clio.com/?isbn=9781598847444</t>
    <phoneticPr fontId="2" type="noConversion"/>
  </si>
  <si>
    <t>http://ebooks.abc-clio.com/?isbn=9781610692335</t>
    <phoneticPr fontId="2" type="noConversion"/>
  </si>
  <si>
    <t>http://ebooks.abc-clio.com/?isbn=9781610693769</t>
    <phoneticPr fontId="2" type="noConversion"/>
  </si>
  <si>
    <t>http://ebooks.abc-clio.com/?isbn=9781598849516</t>
    <phoneticPr fontId="2" type="noConversion"/>
  </si>
  <si>
    <t>http://ebooks.abc-clio.com/?isbn=9780313393921</t>
    <phoneticPr fontId="2" type="noConversion"/>
  </si>
  <si>
    <t>http://ebooks.abc-clio.com/?isbn=9781440829345</t>
    <phoneticPr fontId="2" type="noConversion"/>
  </si>
  <si>
    <t>http://ebooks.abc-clio.com/?isbn=9781610694247</t>
    <phoneticPr fontId="2" type="noConversion"/>
  </si>
  <si>
    <t>http://ebooks.abc-clio.com/?isbn=9780313385803</t>
    <phoneticPr fontId="2" type="noConversion"/>
  </si>
  <si>
    <t>http://ebooks.abc-clio.com/?isbn=9780313396229</t>
    <phoneticPr fontId="2" type="noConversion"/>
  </si>
  <si>
    <t>http://ebooks.abc-clio.com/?isbn=9781610692250</t>
    <phoneticPr fontId="2" type="noConversion"/>
  </si>
  <si>
    <t>http://ebooks.abc-clio.com/?isbn=9780313382550</t>
    <phoneticPr fontId="2" type="noConversion"/>
  </si>
  <si>
    <t>http://ebooks.abc-clio.com/?isbn=9781610693851</t>
    <phoneticPr fontId="2" type="noConversion"/>
  </si>
  <si>
    <t>http://ebooks.abc-clio.com/?isbn=9780313384318</t>
    <phoneticPr fontId="2" type="noConversion"/>
  </si>
  <si>
    <t>http://ebooks.abc-clio.com/?isbn=9781610692779</t>
    <phoneticPr fontId="2" type="noConversion"/>
  </si>
  <si>
    <t>http://ebooks.abc-clio.com/?isbn=9781598848434</t>
    <phoneticPr fontId="2" type="noConversion"/>
  </si>
  <si>
    <t>http://ebooks.abc-clio.com/?isbn=9781610693011</t>
    <phoneticPr fontId="2" type="noConversion"/>
  </si>
  <si>
    <t>http://ebooks.abc-clio.com/?isbn=9781610690638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</si>
</sst>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00#######"/>
  </numFmts>
  <fonts count="27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Batang"/>
      <family val="1"/>
    </font>
    <font>
      <sz val="10"/>
      <name val="Times New Roman"/>
      <family val="1"/>
    </font>
    <font>
      <b/>
      <sz val="12"/>
      <color indexed="13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</font>
    <font>
      <u/>
      <sz val="10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9"/>
      <name val="新細明體"/>
      <family val="1"/>
      <charset val="136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color indexed="8"/>
      <name val="Times New Roman"/>
      <family val="1"/>
    </font>
    <font>
      <b/>
      <sz val="10"/>
      <color indexed="8"/>
      <name val="新細明體"/>
      <family val="1"/>
      <charset val="136"/>
    </font>
    <font>
      <sz val="10"/>
      <color indexed="30"/>
      <name val="Times New Roman"/>
      <family val="1"/>
    </font>
    <font>
      <b/>
      <sz val="10"/>
      <name val="新細明體"/>
      <family val="1"/>
      <charset val="136"/>
    </font>
    <font>
      <u/>
      <sz val="10"/>
      <color indexed="30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5"/>
        <bgColor indexed="0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>
      <alignment vertical="center"/>
    </xf>
    <xf numFmtId="49" fontId="4" fillId="3" borderId="1" xfId="0" applyNumberFormat="1" applyFont="1" applyFill="1" applyBorder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8" fillId="4" borderId="1" xfId="1" applyFont="1" applyFill="1" applyBorder="1" applyAlignment="1">
      <alignment horizontal="left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49" fontId="4" fillId="0" borderId="2" xfId="0" applyNumberFormat="1" applyFont="1" applyFill="1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49" fontId="4" fillId="0" borderId="3" xfId="0" applyNumberFormat="1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4" fillId="0" borderId="4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3" xfId="2" applyFont="1" applyBorder="1" applyAlignment="1" applyProtection="1">
      <alignment horizontal="right" vertical="center"/>
    </xf>
    <xf numFmtId="0" fontId="12" fillId="0" borderId="4" xfId="2" applyFont="1" applyBorder="1" applyAlignment="1" applyProtection="1">
      <alignment horizontal="right" vertical="center"/>
    </xf>
    <xf numFmtId="0" fontId="12" fillId="0" borderId="2" xfId="2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9" fillId="0" borderId="1" xfId="2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9" fillId="0" borderId="1" xfId="2" applyFont="1" applyBorder="1" applyAlignment="1" applyProtection="1">
      <alignment horizontal="left" vertical="center"/>
    </xf>
    <xf numFmtId="0" fontId="25" fillId="5" borderId="1" xfId="1" applyFont="1" applyFill="1" applyBorder="1" applyAlignment="1">
      <alignment horizontal="center" vertical="center" wrapText="1"/>
    </xf>
    <xf numFmtId="0" fontId="19" fillId="0" borderId="1" xfId="2" applyFont="1" applyBorder="1" applyAlignment="1" applyProtection="1">
      <alignment vertical="center"/>
    </xf>
    <xf numFmtId="0" fontId="19" fillId="3" borderId="1" xfId="2" applyFont="1" applyFill="1" applyBorder="1" applyAlignment="1" applyProtection="1">
      <alignment vertical="center"/>
    </xf>
    <xf numFmtId="0" fontId="18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19" fillId="0" borderId="1" xfId="2" applyFont="1" applyFill="1" applyBorder="1" applyAlignment="1" applyProtection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>
      <alignment vertical="center"/>
    </xf>
    <xf numFmtId="0" fontId="7" fillId="6" borderId="1" xfId="0" applyFont="1" applyFill="1" applyBorder="1" applyAlignment="1">
      <alignment horizontal="left" vertical="center"/>
    </xf>
    <xf numFmtId="49" fontId="7" fillId="6" borderId="1" xfId="0" applyNumberFormat="1" applyFont="1" applyFill="1" applyBorder="1" applyAlignment="1">
      <alignment horizontal="left" vertical="center"/>
    </xf>
    <xf numFmtId="49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4" fillId="6" borderId="0" xfId="0" applyFont="1" applyFill="1">
      <alignment vertical="center"/>
    </xf>
    <xf numFmtId="0" fontId="19" fillId="6" borderId="1" xfId="2" applyFont="1" applyFill="1" applyBorder="1" applyAlignment="1" applyProtection="1">
      <alignment horizontal="left" vertical="center"/>
    </xf>
    <xf numFmtId="0" fontId="26" fillId="0" borderId="1" xfId="2" applyFont="1" applyBorder="1" applyAlignment="1" applyProtection="1">
      <alignment vertical="center"/>
    </xf>
  </cellXfs>
  <cellStyles count="3">
    <cellStyle name="一般" xfId="0" builtinId="0"/>
    <cellStyle name="一般_Sheet3" xfId="1"/>
    <cellStyle name="超連結" xfId="2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es.igi-global.com/resolvedoi/resolve.aspx?doi=10.4018/978-1-46665-880-6" TargetMode="External"/><Relationship Id="rId299" Type="http://schemas.openxmlformats.org/officeDocument/2006/relationships/hyperlink" Target="http://ebooks.abc-clio.com/?isbn=9780313349492" TargetMode="External"/><Relationship Id="rId671" Type="http://schemas.openxmlformats.org/officeDocument/2006/relationships/hyperlink" Target="https://doi.org/10.1515/9783110267280" TargetMode="External"/><Relationship Id="rId21" Type="http://schemas.openxmlformats.org/officeDocument/2006/relationships/hyperlink" Target="https://doi.org/10.1515/9783110267167" TargetMode="External"/><Relationship Id="rId63" Type="http://schemas.openxmlformats.org/officeDocument/2006/relationships/hyperlink" Target="https://doi.org/10.11129/detail.9783034614702" TargetMode="External"/><Relationship Id="rId159" Type="http://schemas.openxmlformats.org/officeDocument/2006/relationships/hyperlink" Target="http://www.tandfebooks.com/isbn/9780203873328" TargetMode="External"/><Relationship Id="rId324" Type="http://schemas.openxmlformats.org/officeDocument/2006/relationships/hyperlink" Target="http://dx.doi.org/10.1515/9783110267426" TargetMode="External"/><Relationship Id="rId366" Type="http://schemas.openxmlformats.org/officeDocument/2006/relationships/hyperlink" Target="http://services.igi-global.com/resolvedoi/resolve.aspx?doi=10.4018/978-1-46664-534-9" TargetMode="External"/><Relationship Id="rId531" Type="http://schemas.openxmlformats.org/officeDocument/2006/relationships/hyperlink" Target="http://ebooks.abc-clio.com/?isbn=9781440801846" TargetMode="External"/><Relationship Id="rId573" Type="http://schemas.openxmlformats.org/officeDocument/2006/relationships/hyperlink" Target="http://services.igi-global.com/resolvedoi/resolve.aspx?doi=10.4018/978-1-46664-753-4" TargetMode="External"/><Relationship Id="rId629" Type="http://schemas.openxmlformats.org/officeDocument/2006/relationships/hyperlink" Target="http://www.sciencedirect.com/science/book/9781843347293" TargetMode="External"/><Relationship Id="rId170" Type="http://schemas.openxmlformats.org/officeDocument/2006/relationships/hyperlink" Target="http://www.tandfebooks.com/isbn/9780203836408" TargetMode="External"/><Relationship Id="rId226" Type="http://schemas.openxmlformats.org/officeDocument/2006/relationships/hyperlink" Target="http://www.tandfebooks.com/isbn/9780203847138" TargetMode="External"/><Relationship Id="rId433" Type="http://schemas.openxmlformats.org/officeDocument/2006/relationships/hyperlink" Target="http://ebooks.windeal.com.tw/ios/cover.asp?isbn=9781614992318" TargetMode="External"/><Relationship Id="rId268" Type="http://schemas.openxmlformats.org/officeDocument/2006/relationships/hyperlink" Target="http://dx.doi.org/10.1515/9783034613507" TargetMode="External"/><Relationship Id="rId475" Type="http://schemas.openxmlformats.org/officeDocument/2006/relationships/hyperlink" Target="http://ebooks.abc-clio.com/?isbn=9781598846874" TargetMode="External"/><Relationship Id="rId640" Type="http://schemas.openxmlformats.org/officeDocument/2006/relationships/hyperlink" Target="http://dx.doi.org/10.1515/9781614513711" TargetMode="External"/><Relationship Id="rId682" Type="http://schemas.openxmlformats.org/officeDocument/2006/relationships/hyperlink" Target="https://doi.org/10.1515/9783110293777" TargetMode="External"/><Relationship Id="rId32" Type="http://schemas.openxmlformats.org/officeDocument/2006/relationships/hyperlink" Target="https://doi.org/10.4159/harvard.9780674073814" TargetMode="External"/><Relationship Id="rId74" Type="http://schemas.openxmlformats.org/officeDocument/2006/relationships/hyperlink" Target="http://ebooks.abc-clio.com/?isbn=9781610692489" TargetMode="External"/><Relationship Id="rId128" Type="http://schemas.openxmlformats.org/officeDocument/2006/relationships/hyperlink" Target="http://www.tandfebooks.com/isbn/9780203873465" TargetMode="External"/><Relationship Id="rId335" Type="http://schemas.openxmlformats.org/officeDocument/2006/relationships/hyperlink" Target="http://services.igi-global.com/resolvedoi/resolve.aspx?doi=10.4018/978-1-46665-958-2" TargetMode="External"/><Relationship Id="rId377" Type="http://schemas.openxmlformats.org/officeDocument/2006/relationships/hyperlink" Target="http://services.igi-global.com/resolvedoi/resolve.aspx?doi=10.4018/978-1-46661-803-9" TargetMode="External"/><Relationship Id="rId500" Type="http://schemas.openxmlformats.org/officeDocument/2006/relationships/hyperlink" Target="http://ebooks.abc-clio.com/?isbn=9780313396922" TargetMode="External"/><Relationship Id="rId542" Type="http://schemas.openxmlformats.org/officeDocument/2006/relationships/hyperlink" Target="http://ebooks.abc-clio.com/?isbn=9781440803024" TargetMode="External"/><Relationship Id="rId584" Type="http://schemas.openxmlformats.org/officeDocument/2006/relationships/hyperlink" Target="http://www.tandfebooks.com/isbn/9780203839041" TargetMode="External"/><Relationship Id="rId5" Type="http://schemas.openxmlformats.org/officeDocument/2006/relationships/hyperlink" Target="https://doi.org/10.4159/harvard.9780674067219" TargetMode="External"/><Relationship Id="rId181" Type="http://schemas.openxmlformats.org/officeDocument/2006/relationships/hyperlink" Target="http://www.tandfebooks.com/isbn/9780203842072" TargetMode="External"/><Relationship Id="rId237" Type="http://schemas.openxmlformats.org/officeDocument/2006/relationships/hyperlink" Target="http://www.tandfebooks.com/isbn/9780203828069" TargetMode="External"/><Relationship Id="rId402" Type="http://schemas.openxmlformats.org/officeDocument/2006/relationships/hyperlink" Target="http://services.igi-global.com/resolvedoi/resolve.aspx?doi=10.4018/978-1-46665-962-9" TargetMode="External"/><Relationship Id="rId279" Type="http://schemas.openxmlformats.org/officeDocument/2006/relationships/hyperlink" Target="https://doi.org/10.4159/harvard.9780674064966" TargetMode="External"/><Relationship Id="rId444" Type="http://schemas.openxmlformats.org/officeDocument/2006/relationships/hyperlink" Target="http://ebooks.windeal.com.tw/ios/cover.asp?isbn=9781614992066" TargetMode="External"/><Relationship Id="rId486" Type="http://schemas.openxmlformats.org/officeDocument/2006/relationships/hyperlink" Target="http://ebooks.abc-clio.com/?isbn=9780313378607" TargetMode="External"/><Relationship Id="rId651" Type="http://schemas.openxmlformats.org/officeDocument/2006/relationships/hyperlink" Target="http://dx.doi.org/10.1515/9783110324662" TargetMode="External"/><Relationship Id="rId693" Type="http://schemas.openxmlformats.org/officeDocument/2006/relationships/hyperlink" Target="https://doi.org/10.1515/9781614511458" TargetMode="External"/><Relationship Id="rId43" Type="http://schemas.openxmlformats.org/officeDocument/2006/relationships/hyperlink" Target="http://ebooks.abc-clio.com/?isbn=9780313383984" TargetMode="External"/><Relationship Id="rId139" Type="http://schemas.openxmlformats.org/officeDocument/2006/relationships/hyperlink" Target="http://www.sciencedirect.com/science/book/9781907568886" TargetMode="External"/><Relationship Id="rId290" Type="http://schemas.openxmlformats.org/officeDocument/2006/relationships/hyperlink" Target="http://www.sciencedirect.com/science/book/9781845695613" TargetMode="External"/><Relationship Id="rId304" Type="http://schemas.openxmlformats.org/officeDocument/2006/relationships/hyperlink" Target="http://ebooks.abc-clio.com/?isbn=9781598849790" TargetMode="External"/><Relationship Id="rId346" Type="http://schemas.openxmlformats.org/officeDocument/2006/relationships/hyperlink" Target="http://services.igi-global.com/resolvedoi/resolve.aspx?doi=10.4018/978-1-46661-876-3" TargetMode="External"/><Relationship Id="rId388" Type="http://schemas.openxmlformats.org/officeDocument/2006/relationships/hyperlink" Target="http://services.igi-global.com/resolvedoi/resolve.aspx?doi=10.4018/978-1-46664-578-3" TargetMode="External"/><Relationship Id="rId511" Type="http://schemas.openxmlformats.org/officeDocument/2006/relationships/hyperlink" Target="http://ebooks.abc-clio.com/?isbn=9781610690263" TargetMode="External"/><Relationship Id="rId553" Type="http://schemas.openxmlformats.org/officeDocument/2006/relationships/hyperlink" Target="http://services.igi-global.com/resolvedoi/resolve.aspx?doi=10.4018/978-1-46664-518-9" TargetMode="External"/><Relationship Id="rId609" Type="http://schemas.openxmlformats.org/officeDocument/2006/relationships/hyperlink" Target="http://www.sciencedirect.com/science/book/9780857092342" TargetMode="External"/><Relationship Id="rId85" Type="http://schemas.openxmlformats.org/officeDocument/2006/relationships/hyperlink" Target="http://ebooks.abc-clio.com/?isbn=9781440828300" TargetMode="External"/><Relationship Id="rId150" Type="http://schemas.openxmlformats.org/officeDocument/2006/relationships/hyperlink" Target="http://dx.doi.org/10.1515/9783866539839" TargetMode="External"/><Relationship Id="rId192" Type="http://schemas.openxmlformats.org/officeDocument/2006/relationships/hyperlink" Target="http://www.tandfebooks.com/isbn/9780203235119" TargetMode="External"/><Relationship Id="rId206" Type="http://schemas.openxmlformats.org/officeDocument/2006/relationships/hyperlink" Target="http://www.tandfebooks.com/isbn/9780203852361" TargetMode="External"/><Relationship Id="rId413" Type="http://schemas.openxmlformats.org/officeDocument/2006/relationships/hyperlink" Target="http://ebooks.windeal.com.tw/ios/cover.asp?isbn=9781614992790" TargetMode="External"/><Relationship Id="rId595" Type="http://schemas.openxmlformats.org/officeDocument/2006/relationships/hyperlink" Target="http://www.tandfebooks.com/isbn/9780203854969" TargetMode="External"/><Relationship Id="rId248" Type="http://schemas.openxmlformats.org/officeDocument/2006/relationships/hyperlink" Target="http://www.sciencedirect.com/science/book/9781843347057" TargetMode="External"/><Relationship Id="rId455" Type="http://schemas.openxmlformats.org/officeDocument/2006/relationships/hyperlink" Target="http://www.tandfebooks.com/isbn/9780203831915" TargetMode="External"/><Relationship Id="rId497" Type="http://schemas.openxmlformats.org/officeDocument/2006/relationships/hyperlink" Target="http://ebooks.abc-clio.com/?isbn=9781440800597" TargetMode="External"/><Relationship Id="rId620" Type="http://schemas.openxmlformats.org/officeDocument/2006/relationships/hyperlink" Target="http://www.sciencedirect.com/science/book/9781845697112" TargetMode="External"/><Relationship Id="rId662" Type="http://schemas.openxmlformats.org/officeDocument/2006/relationships/hyperlink" Target="http://dx.doi.org/10.1515/9783110213140" TargetMode="External"/><Relationship Id="rId12" Type="http://schemas.openxmlformats.org/officeDocument/2006/relationships/hyperlink" Target="https://doi.org/10.4159/harvard.9780674067325" TargetMode="External"/><Relationship Id="rId108" Type="http://schemas.openxmlformats.org/officeDocument/2006/relationships/hyperlink" Target="http://services.igi-global.com/resolvedoi/resolve.aspx?doi=10.4018/978-1-46664-860-9" TargetMode="External"/><Relationship Id="rId315" Type="http://schemas.openxmlformats.org/officeDocument/2006/relationships/hyperlink" Target="http://dx.doi.org/10.4159/harvard.9780674074200" TargetMode="External"/><Relationship Id="rId357" Type="http://schemas.openxmlformats.org/officeDocument/2006/relationships/hyperlink" Target="http://services.igi-global.com/resolvedoi/resolve.aspx?doi=10.4018/978-1-46664-801-2" TargetMode="External"/><Relationship Id="rId522" Type="http://schemas.openxmlformats.org/officeDocument/2006/relationships/hyperlink" Target="http://ebooks.abc-clio.com/?isbn=9780313396229" TargetMode="External"/><Relationship Id="rId54" Type="http://schemas.openxmlformats.org/officeDocument/2006/relationships/hyperlink" Target="http://ebooks.abc-clio.com/?isbn=9781598844405" TargetMode="External"/><Relationship Id="rId96" Type="http://schemas.openxmlformats.org/officeDocument/2006/relationships/hyperlink" Target="http://ebooks.abc-clio.com/?isbn=9781440803659" TargetMode="External"/><Relationship Id="rId161" Type="http://schemas.openxmlformats.org/officeDocument/2006/relationships/hyperlink" Target="http://www.tandfebooks.com/isbn/9780203819067" TargetMode="External"/><Relationship Id="rId217" Type="http://schemas.openxmlformats.org/officeDocument/2006/relationships/hyperlink" Target="http://www.tandfebooks.com/isbn/9780203841136" TargetMode="External"/><Relationship Id="rId399" Type="http://schemas.openxmlformats.org/officeDocument/2006/relationships/hyperlink" Target="http://services.igi-global.com/resolvedoi/resolve.aspx?doi=10.4018/978-1-46664-781-7" TargetMode="External"/><Relationship Id="rId564" Type="http://schemas.openxmlformats.org/officeDocument/2006/relationships/hyperlink" Target="http://services.igi-global.com/resolvedoi/resolve.aspx?doi=10.4018/978-1-46663-942-3" TargetMode="External"/><Relationship Id="rId259" Type="http://schemas.openxmlformats.org/officeDocument/2006/relationships/hyperlink" Target="http://dx.doi.org/10.1515/9783110321517" TargetMode="External"/><Relationship Id="rId424" Type="http://schemas.openxmlformats.org/officeDocument/2006/relationships/hyperlink" Target="http://services.igi-global.com/resolvedoi/resolve.aspx?doi=10.4018/978-1-46664-932-3" TargetMode="External"/><Relationship Id="rId466" Type="http://schemas.openxmlformats.org/officeDocument/2006/relationships/hyperlink" Target="http://www.tandfebooks.com/isbn/9780203841686" TargetMode="External"/><Relationship Id="rId631" Type="http://schemas.openxmlformats.org/officeDocument/2006/relationships/hyperlink" Target="http://www.tandfebooks.com/isbn/9780203878712" TargetMode="External"/><Relationship Id="rId673" Type="http://schemas.openxmlformats.org/officeDocument/2006/relationships/hyperlink" Target="https://doi.org/10.1515/9783110265408" TargetMode="External"/><Relationship Id="rId23" Type="http://schemas.openxmlformats.org/officeDocument/2006/relationships/hyperlink" Target="https://doi.org/10.1515/9783034611664" TargetMode="External"/><Relationship Id="rId119" Type="http://schemas.openxmlformats.org/officeDocument/2006/relationships/hyperlink" Target="http://www.tandfebooks.com/isbn/9780203867631" TargetMode="External"/><Relationship Id="rId270" Type="http://schemas.openxmlformats.org/officeDocument/2006/relationships/hyperlink" Target="http://dx.doi.org/10.1515/9781934078112" TargetMode="External"/><Relationship Id="rId326" Type="http://schemas.openxmlformats.org/officeDocument/2006/relationships/hyperlink" Target="http://dx.doi.org/10.4159/harvard.9780674075542" TargetMode="External"/><Relationship Id="rId533" Type="http://schemas.openxmlformats.org/officeDocument/2006/relationships/hyperlink" Target="http://ebooks.abc-clio.com/?isbn=9781598846645" TargetMode="External"/><Relationship Id="rId65" Type="http://schemas.openxmlformats.org/officeDocument/2006/relationships/hyperlink" Target="http://www.tandfebooks.com/isbn/9780203816042" TargetMode="External"/><Relationship Id="rId130" Type="http://schemas.openxmlformats.org/officeDocument/2006/relationships/hyperlink" Target="http://www.tandfebooks.com/isbn/9780203849132" TargetMode="External"/><Relationship Id="rId368" Type="http://schemas.openxmlformats.org/officeDocument/2006/relationships/hyperlink" Target="http://services.igi-global.com/resolvedoi/resolve.aspx?doi=10.4018/978-1-46664-635-3" TargetMode="External"/><Relationship Id="rId575" Type="http://schemas.openxmlformats.org/officeDocument/2006/relationships/hyperlink" Target="http://www.tandfebooks.com/isbn/9780203861974" TargetMode="External"/><Relationship Id="rId172" Type="http://schemas.openxmlformats.org/officeDocument/2006/relationships/hyperlink" Target="http://www.tandfebooks.com/isbn/9780203840818" TargetMode="External"/><Relationship Id="rId228" Type="http://schemas.openxmlformats.org/officeDocument/2006/relationships/hyperlink" Target="http://www.tandfebooks.com/isbn/9780203123317" TargetMode="External"/><Relationship Id="rId435" Type="http://schemas.openxmlformats.org/officeDocument/2006/relationships/hyperlink" Target="http://www.tandfebooks.com/isbn/9780203865958" TargetMode="External"/><Relationship Id="rId477" Type="http://schemas.openxmlformats.org/officeDocument/2006/relationships/hyperlink" Target="http://ebooks.abc-clio.com/?isbn=9781598843231" TargetMode="External"/><Relationship Id="rId600" Type="http://schemas.openxmlformats.org/officeDocument/2006/relationships/hyperlink" Target="http://www.sciencedirect.com/science/book/9780857092748" TargetMode="External"/><Relationship Id="rId642" Type="http://schemas.openxmlformats.org/officeDocument/2006/relationships/hyperlink" Target="http://dx.doi.org/10.1515/9783866539921" TargetMode="External"/><Relationship Id="rId684" Type="http://schemas.openxmlformats.org/officeDocument/2006/relationships/hyperlink" Target="https://doi.org/10.1515/9783110289671" TargetMode="External"/><Relationship Id="rId281" Type="http://schemas.openxmlformats.org/officeDocument/2006/relationships/hyperlink" Target="http://dx.doi.org/10.1515/9781934078167" TargetMode="External"/><Relationship Id="rId337" Type="http://schemas.openxmlformats.org/officeDocument/2006/relationships/hyperlink" Target="http://services.igi-global.com/resolvedoi/resolve.aspx?doi=10.4018/978-1-46664-699-5" TargetMode="External"/><Relationship Id="rId502" Type="http://schemas.openxmlformats.org/officeDocument/2006/relationships/hyperlink" Target="http://ebooks.abc-clio.com/?isbn=9781598847758" TargetMode="External"/><Relationship Id="rId34" Type="http://schemas.openxmlformats.org/officeDocument/2006/relationships/hyperlink" Target="http://ebooks.abc-clio.com/?isbn=9781440803635" TargetMode="External"/><Relationship Id="rId76" Type="http://schemas.openxmlformats.org/officeDocument/2006/relationships/hyperlink" Target="http://ebooks.abc-clio.com/?isbn=9781440800283" TargetMode="External"/><Relationship Id="rId141" Type="http://schemas.openxmlformats.org/officeDocument/2006/relationships/hyperlink" Target="http://www.tandfebooks.com/isbn/9780203880395" TargetMode="External"/><Relationship Id="rId379" Type="http://schemas.openxmlformats.org/officeDocument/2006/relationships/hyperlink" Target="http://services.igi-global.com/resolvedoi/resolve.aspx?doi=10.4018/978-1-46664-317-8" TargetMode="External"/><Relationship Id="rId544" Type="http://schemas.openxmlformats.org/officeDocument/2006/relationships/hyperlink" Target="http://ebooks.abc-clio.com/?isbn=9781440803369" TargetMode="External"/><Relationship Id="rId586" Type="http://schemas.openxmlformats.org/officeDocument/2006/relationships/hyperlink" Target="http://www.tandfebooks.com/isbn/9780203848302" TargetMode="External"/><Relationship Id="rId7" Type="http://schemas.openxmlformats.org/officeDocument/2006/relationships/hyperlink" Target="https://doi.org/10.1515/9783034609258" TargetMode="External"/><Relationship Id="rId183" Type="http://schemas.openxmlformats.org/officeDocument/2006/relationships/hyperlink" Target="http://www.tandfebooks.com/isbn/9780203827871" TargetMode="External"/><Relationship Id="rId239" Type="http://schemas.openxmlformats.org/officeDocument/2006/relationships/hyperlink" Target="http://www.tandfebooks.com/isbn/9780203831762" TargetMode="External"/><Relationship Id="rId390" Type="http://schemas.openxmlformats.org/officeDocument/2006/relationships/hyperlink" Target="http://services.igi-global.com/resolvedoi/resolve.aspx?doi=10.4018/978-1-46662-985-1" TargetMode="External"/><Relationship Id="rId404" Type="http://schemas.openxmlformats.org/officeDocument/2006/relationships/hyperlink" Target="http://services.igi-global.com/resolvedoi/resolve.aspx?doi=10.4018/978-1-46666-150-9" TargetMode="External"/><Relationship Id="rId446" Type="http://schemas.openxmlformats.org/officeDocument/2006/relationships/hyperlink" Target="http://ebooks.windeal.com.tw/ios/cover.asp?isbn=9781614990994" TargetMode="External"/><Relationship Id="rId611" Type="http://schemas.openxmlformats.org/officeDocument/2006/relationships/hyperlink" Target="http://www.sciencedirect.com/science/book/9781845699338" TargetMode="External"/><Relationship Id="rId653" Type="http://schemas.openxmlformats.org/officeDocument/2006/relationships/hyperlink" Target="http://dx.doi.org/10.1515/9783110325744" TargetMode="External"/><Relationship Id="rId250" Type="http://schemas.openxmlformats.org/officeDocument/2006/relationships/hyperlink" Target="http://www.sciencedirect.com/science/book/9781907568442" TargetMode="External"/><Relationship Id="rId292" Type="http://schemas.openxmlformats.org/officeDocument/2006/relationships/hyperlink" Target="http://www.tandfebooks.com/isbn/9780203804803" TargetMode="External"/><Relationship Id="rId306" Type="http://schemas.openxmlformats.org/officeDocument/2006/relationships/hyperlink" Target="http://ebooks.abc-clio.com/?isbn=9780313393068" TargetMode="External"/><Relationship Id="rId488" Type="http://schemas.openxmlformats.org/officeDocument/2006/relationships/hyperlink" Target="http://ebooks.abc-clio.com/?isbn=9780313358920" TargetMode="External"/><Relationship Id="rId695" Type="http://schemas.openxmlformats.org/officeDocument/2006/relationships/hyperlink" Target="https://doi.org/10.1515/9783110286403" TargetMode="External"/><Relationship Id="rId45" Type="http://schemas.openxmlformats.org/officeDocument/2006/relationships/hyperlink" Target="http://ebooks.abc-clio.com/?isbn=9781610694902" TargetMode="External"/><Relationship Id="rId87" Type="http://schemas.openxmlformats.org/officeDocument/2006/relationships/hyperlink" Target="http://ebooks.abc-clio.com/?isbn=9780313351181" TargetMode="External"/><Relationship Id="rId110" Type="http://schemas.openxmlformats.org/officeDocument/2006/relationships/hyperlink" Target="http://services.igi-global.com/resolvedoi/resolve.aspx?doi=10.4018/978-1-46665-039-8" TargetMode="External"/><Relationship Id="rId348" Type="http://schemas.openxmlformats.org/officeDocument/2006/relationships/hyperlink" Target="http://services.igi-global.com/resolvedoi/resolve.aspx?doi=10.4018/978-1-46666-118-9" TargetMode="External"/><Relationship Id="rId513" Type="http://schemas.openxmlformats.org/officeDocument/2006/relationships/hyperlink" Target="http://ebooks.abc-clio.com/?isbn=9781440829529" TargetMode="External"/><Relationship Id="rId555" Type="http://schemas.openxmlformats.org/officeDocument/2006/relationships/hyperlink" Target="http://services.igi-global.com/resolvedoi/resolve.aspx?doi=10.4018/978-1-61520-987-3" TargetMode="External"/><Relationship Id="rId597" Type="http://schemas.openxmlformats.org/officeDocument/2006/relationships/hyperlink" Target="http://www.tandfebooks.com/isbn/9780203855133" TargetMode="External"/><Relationship Id="rId152" Type="http://schemas.openxmlformats.org/officeDocument/2006/relationships/hyperlink" Target="http://dx.doi.org/10.4159/harvard.9780674074118" TargetMode="External"/><Relationship Id="rId194" Type="http://schemas.openxmlformats.org/officeDocument/2006/relationships/hyperlink" Target="http://www.tandfebooks.com/isbn/9780203869864" TargetMode="External"/><Relationship Id="rId208" Type="http://schemas.openxmlformats.org/officeDocument/2006/relationships/hyperlink" Target="http://www.tandfebooks.com/isbn/9780203884300" TargetMode="External"/><Relationship Id="rId415" Type="http://schemas.openxmlformats.org/officeDocument/2006/relationships/hyperlink" Target="http://ebooks.windeal.com.tw/ios/cover.asp?isbn=9781614991786" TargetMode="External"/><Relationship Id="rId457" Type="http://schemas.openxmlformats.org/officeDocument/2006/relationships/hyperlink" Target="http://www.tandfebooks.com/isbn/9780203855836" TargetMode="External"/><Relationship Id="rId622" Type="http://schemas.openxmlformats.org/officeDocument/2006/relationships/hyperlink" Target="http://www.sciencedirect.com/science/book/9781843347224" TargetMode="External"/><Relationship Id="rId261" Type="http://schemas.openxmlformats.org/officeDocument/2006/relationships/hyperlink" Target="http://dx.doi.org/10.1515/9783110321920" TargetMode="External"/><Relationship Id="rId499" Type="http://schemas.openxmlformats.org/officeDocument/2006/relationships/hyperlink" Target="http://ebooks.abc-clio.com/?isbn=9780313397479" TargetMode="External"/><Relationship Id="rId664" Type="http://schemas.openxmlformats.org/officeDocument/2006/relationships/hyperlink" Target="https://doi.org/10.1515/9783110226423" TargetMode="External"/><Relationship Id="rId14" Type="http://schemas.openxmlformats.org/officeDocument/2006/relationships/hyperlink" Target="https://doi.org/10.4159/harvard.9780674064867" TargetMode="External"/><Relationship Id="rId56" Type="http://schemas.openxmlformats.org/officeDocument/2006/relationships/hyperlink" Target="http://ebooks.abc-clio.com/?isbn=9780313378621" TargetMode="External"/><Relationship Id="rId317" Type="http://schemas.openxmlformats.org/officeDocument/2006/relationships/hyperlink" Target="http://dx.doi.org/10.1515/9783110298512" TargetMode="External"/><Relationship Id="rId359" Type="http://schemas.openxmlformats.org/officeDocument/2006/relationships/hyperlink" Target="http://services.igi-global.com/resolvedoi/resolve.aspx?doi=10.4018/978-1-46664-002-3" TargetMode="External"/><Relationship Id="rId524" Type="http://schemas.openxmlformats.org/officeDocument/2006/relationships/hyperlink" Target="http://ebooks.abc-clio.com/?isbn=9780313382550" TargetMode="External"/><Relationship Id="rId566" Type="http://schemas.openxmlformats.org/officeDocument/2006/relationships/hyperlink" Target="http://services.igi-global.com/resolvedoi/resolve.aspx?doi=10.4018/978-1-46664-550-9" TargetMode="External"/><Relationship Id="rId98" Type="http://schemas.openxmlformats.org/officeDocument/2006/relationships/hyperlink" Target="http://ebooks.abc-clio.com/?isbn=9780313377716" TargetMode="External"/><Relationship Id="rId121" Type="http://schemas.openxmlformats.org/officeDocument/2006/relationships/hyperlink" Target="http://www.tandfebooks.com/isbn/9781849775939" TargetMode="External"/><Relationship Id="rId163" Type="http://schemas.openxmlformats.org/officeDocument/2006/relationships/hyperlink" Target="http://www.tandfebooks.com/isbn/9780203860885" TargetMode="External"/><Relationship Id="rId219" Type="http://schemas.openxmlformats.org/officeDocument/2006/relationships/hyperlink" Target="http://www.tandfebooks.com/isbn/9780203157756" TargetMode="External"/><Relationship Id="rId370" Type="http://schemas.openxmlformats.org/officeDocument/2006/relationships/hyperlink" Target="http://services.igi-global.com/resolvedoi/resolve.aspx?doi=10.4018/978-1-46665-146-3" TargetMode="External"/><Relationship Id="rId426" Type="http://schemas.openxmlformats.org/officeDocument/2006/relationships/hyperlink" Target="http://services.igi-global.com/resolvedoi/resolve.aspx?doi=10.4018/978-1-46664-995-8" TargetMode="External"/><Relationship Id="rId633" Type="http://schemas.openxmlformats.org/officeDocument/2006/relationships/hyperlink" Target="http://www.tandfebooks.com/isbn/9780203846001" TargetMode="External"/><Relationship Id="rId230" Type="http://schemas.openxmlformats.org/officeDocument/2006/relationships/hyperlink" Target="http://www.tandfebooks.com/isbn/9780203813966" TargetMode="External"/><Relationship Id="rId468" Type="http://schemas.openxmlformats.org/officeDocument/2006/relationships/hyperlink" Target="http://www.tandfebooks.com/isbn/9781849774383" TargetMode="External"/><Relationship Id="rId675" Type="http://schemas.openxmlformats.org/officeDocument/2006/relationships/hyperlink" Target="https://doi.org/10.1515/9781934078778" TargetMode="External"/><Relationship Id="rId25" Type="http://schemas.openxmlformats.org/officeDocument/2006/relationships/hyperlink" Target="https://doi.org/10.1515/9783034608909" TargetMode="External"/><Relationship Id="rId67" Type="http://schemas.openxmlformats.org/officeDocument/2006/relationships/hyperlink" Target="http://dx.doi.org/10.1524/9783486714463" TargetMode="External"/><Relationship Id="rId272" Type="http://schemas.openxmlformats.org/officeDocument/2006/relationships/hyperlink" Target="http://dx.doi.org/10.1515/9783110324327" TargetMode="External"/><Relationship Id="rId328" Type="http://schemas.openxmlformats.org/officeDocument/2006/relationships/hyperlink" Target="http://services.igi-global.com/resolvedoi/resolve.aspx?doi=10.4018/978-1-46664-494-6" TargetMode="External"/><Relationship Id="rId535" Type="http://schemas.openxmlformats.org/officeDocument/2006/relationships/hyperlink" Target="http://ebooks.abc-clio.com/?isbn=9781598848021" TargetMode="External"/><Relationship Id="rId577" Type="http://schemas.openxmlformats.org/officeDocument/2006/relationships/hyperlink" Target="http://www.tandfebooks.com/isbn/9780203828496" TargetMode="External"/><Relationship Id="rId700" Type="http://schemas.openxmlformats.org/officeDocument/2006/relationships/hyperlink" Target="http://www.degruyter.com/search?f_0=isbnissn&amp;q_0=9783110296600&amp;searchTitles=true" TargetMode="External"/><Relationship Id="rId132" Type="http://schemas.openxmlformats.org/officeDocument/2006/relationships/hyperlink" Target="http://www.tandfebooks.com/isbn/9780203884294" TargetMode="External"/><Relationship Id="rId174" Type="http://schemas.openxmlformats.org/officeDocument/2006/relationships/hyperlink" Target="http://www.tandfebooks.com/isbn/9780203848043" TargetMode="External"/><Relationship Id="rId381" Type="http://schemas.openxmlformats.org/officeDocument/2006/relationships/hyperlink" Target="http://services.igi-global.com/resolvedoi/resolve.aspx?doi=10.4018/978-1-46664-506-6" TargetMode="External"/><Relationship Id="rId602" Type="http://schemas.openxmlformats.org/officeDocument/2006/relationships/hyperlink" Target="http://www.sciencedirect.com/science/book/9780857090782" TargetMode="External"/><Relationship Id="rId241" Type="http://schemas.openxmlformats.org/officeDocument/2006/relationships/hyperlink" Target="http://www.sciencedirect.com/science/book/9781843346906" TargetMode="External"/><Relationship Id="rId437" Type="http://schemas.openxmlformats.org/officeDocument/2006/relationships/hyperlink" Target="http://www.tandfebooks.com/isbn/9780203829486" TargetMode="External"/><Relationship Id="rId479" Type="http://schemas.openxmlformats.org/officeDocument/2006/relationships/hyperlink" Target="http://ebooks.abc-clio.com/?isbn=9780313343407" TargetMode="External"/><Relationship Id="rId644" Type="http://schemas.openxmlformats.org/officeDocument/2006/relationships/hyperlink" Target="http://dx.doi.org/10.1515/9783110302943" TargetMode="External"/><Relationship Id="rId686" Type="http://schemas.openxmlformats.org/officeDocument/2006/relationships/hyperlink" Target="https://doi.org/10.1515/9783110246148" TargetMode="External"/><Relationship Id="rId36" Type="http://schemas.openxmlformats.org/officeDocument/2006/relationships/hyperlink" Target="http://ebooks.abc-clio.com/?isbn=9780313393860" TargetMode="External"/><Relationship Id="rId283" Type="http://schemas.openxmlformats.org/officeDocument/2006/relationships/hyperlink" Target="http://dx.doi.org/10.1515/9783110321807" TargetMode="External"/><Relationship Id="rId339" Type="http://schemas.openxmlformats.org/officeDocument/2006/relationships/hyperlink" Target="http://services.igi-global.com/resolvedoi/resolve.aspx?doi=10.4018/978-1-46664-482-3" TargetMode="External"/><Relationship Id="rId490" Type="http://schemas.openxmlformats.org/officeDocument/2006/relationships/hyperlink" Target="http://ebooks.abc-clio.com/?isbn=9780313351167" TargetMode="External"/><Relationship Id="rId504" Type="http://schemas.openxmlformats.org/officeDocument/2006/relationships/hyperlink" Target="http://ebooks.abc-clio.com/?isbn=9780313387104" TargetMode="External"/><Relationship Id="rId546" Type="http://schemas.openxmlformats.org/officeDocument/2006/relationships/hyperlink" Target="http://ebooks.abc-clio.com/?isbn=9780313385032" TargetMode="External"/><Relationship Id="rId78" Type="http://schemas.openxmlformats.org/officeDocument/2006/relationships/hyperlink" Target="http://ebooks.abc-clio.com/?isbn=9781610691536" TargetMode="External"/><Relationship Id="rId101" Type="http://schemas.openxmlformats.org/officeDocument/2006/relationships/hyperlink" Target="http://ebooks.abc-clio.com/?isbn=9781610691581" TargetMode="External"/><Relationship Id="rId143" Type="http://schemas.openxmlformats.org/officeDocument/2006/relationships/hyperlink" Target="http://dx.doi.org/10.4159/harvard.9780674062917" TargetMode="External"/><Relationship Id="rId185" Type="http://schemas.openxmlformats.org/officeDocument/2006/relationships/hyperlink" Target="http://www.tandfebooks.com/isbn/9781849774994" TargetMode="External"/><Relationship Id="rId350" Type="http://schemas.openxmlformats.org/officeDocument/2006/relationships/hyperlink" Target="http://services.igi-global.com/resolvedoi/resolve.aspx?doi=10.4018/978-1-61520-815-9" TargetMode="External"/><Relationship Id="rId406" Type="http://schemas.openxmlformats.org/officeDocument/2006/relationships/hyperlink" Target="http://services.igi-global.com/resolvedoi/resolve.aspx?doi=10.4018/978-1-46665-788-5" TargetMode="External"/><Relationship Id="rId588" Type="http://schemas.openxmlformats.org/officeDocument/2006/relationships/hyperlink" Target="http://www.tandfebooks.com/isbn/9780203886144" TargetMode="External"/><Relationship Id="rId9" Type="http://schemas.openxmlformats.org/officeDocument/2006/relationships/hyperlink" Target="https://doi.org/10.1515/9783110288537" TargetMode="External"/><Relationship Id="rId210" Type="http://schemas.openxmlformats.org/officeDocument/2006/relationships/hyperlink" Target="http://www.tandfebooks.com/isbn/9781849770231" TargetMode="External"/><Relationship Id="rId392" Type="http://schemas.openxmlformats.org/officeDocument/2006/relationships/hyperlink" Target="http://services.igi-global.com/resolvedoi/resolve.aspx?doi=10.4018/978-1-46664-462-5" TargetMode="External"/><Relationship Id="rId448" Type="http://schemas.openxmlformats.org/officeDocument/2006/relationships/hyperlink" Target="http://ebooks.windeal.com.tw/ios/cover.asp?isbn=9781614993711" TargetMode="External"/><Relationship Id="rId613" Type="http://schemas.openxmlformats.org/officeDocument/2006/relationships/hyperlink" Target="http://www.sciencedirect.com/science/book/9780857095121" TargetMode="External"/><Relationship Id="rId655" Type="http://schemas.openxmlformats.org/officeDocument/2006/relationships/hyperlink" Target="https://doi.org/10.4159/harvard.9780674067820" TargetMode="External"/><Relationship Id="rId697" Type="http://schemas.openxmlformats.org/officeDocument/2006/relationships/hyperlink" Target="https://doi.org/10.1515/9783035609769" TargetMode="External"/><Relationship Id="rId252" Type="http://schemas.openxmlformats.org/officeDocument/2006/relationships/hyperlink" Target="http://www.sciencedirect.com/science/book/9781845699697" TargetMode="External"/><Relationship Id="rId294" Type="http://schemas.openxmlformats.org/officeDocument/2006/relationships/hyperlink" Target="http://www.tandfebooks.com/isbn/9780203347157" TargetMode="External"/><Relationship Id="rId308" Type="http://schemas.openxmlformats.org/officeDocument/2006/relationships/hyperlink" Target="http://ebooks.abc-clio.com/?isbn=9780313379895" TargetMode="External"/><Relationship Id="rId515" Type="http://schemas.openxmlformats.org/officeDocument/2006/relationships/hyperlink" Target="http://ebooks.abc-clio.com/?isbn=9781610692335" TargetMode="External"/><Relationship Id="rId47" Type="http://schemas.openxmlformats.org/officeDocument/2006/relationships/hyperlink" Target="http://ebooks.abc-clio.com/?isbn=9781440829680" TargetMode="External"/><Relationship Id="rId89" Type="http://schemas.openxmlformats.org/officeDocument/2006/relationships/hyperlink" Target="http://ebooks.abc-clio.com/?isbn=9780313342974" TargetMode="External"/><Relationship Id="rId112" Type="http://schemas.openxmlformats.org/officeDocument/2006/relationships/hyperlink" Target="http://services.igi-global.com/resolvedoi/resolve.aspx?doi=10.4018/978-1-46662-967-7" TargetMode="External"/><Relationship Id="rId154" Type="http://schemas.openxmlformats.org/officeDocument/2006/relationships/hyperlink" Target="http://dx.doi.org/10.1515/9783110308389" TargetMode="External"/><Relationship Id="rId361" Type="http://schemas.openxmlformats.org/officeDocument/2006/relationships/hyperlink" Target="http://services.igi-global.com/resolvedoi/resolve.aspx?doi=10.4018/978-1-46664-074-0" TargetMode="External"/><Relationship Id="rId557" Type="http://schemas.openxmlformats.org/officeDocument/2006/relationships/hyperlink" Target="http://services.igi-global.com/resolvedoi/resolve.aspx?doi=10.4018/978-1-46666-078-6" TargetMode="External"/><Relationship Id="rId599" Type="http://schemas.openxmlformats.org/officeDocument/2006/relationships/hyperlink" Target="http://www.sciencedirect.com/science/book/9781907568091" TargetMode="External"/><Relationship Id="rId196" Type="http://schemas.openxmlformats.org/officeDocument/2006/relationships/hyperlink" Target="http://www.tandfebooks.com/isbn/9780203167656" TargetMode="External"/><Relationship Id="rId417" Type="http://schemas.openxmlformats.org/officeDocument/2006/relationships/hyperlink" Target="http://services.igi-global.com/resolvedoi/resolve.aspx?doi=10.4018/978-1-46664-896-8" TargetMode="External"/><Relationship Id="rId459" Type="http://schemas.openxmlformats.org/officeDocument/2006/relationships/hyperlink" Target="http://www.tandfebooks.com/isbn/9781849774420" TargetMode="External"/><Relationship Id="rId624" Type="http://schemas.openxmlformats.org/officeDocument/2006/relationships/hyperlink" Target="http://www.sciencedirect.com/science/book/9781843347323" TargetMode="External"/><Relationship Id="rId666" Type="http://schemas.openxmlformats.org/officeDocument/2006/relationships/hyperlink" Target="https://doi.org/10.1515/9783110294002" TargetMode="External"/><Relationship Id="rId16" Type="http://schemas.openxmlformats.org/officeDocument/2006/relationships/hyperlink" Target="https://doi.org/10.1515/9783034610506" TargetMode="External"/><Relationship Id="rId221" Type="http://schemas.openxmlformats.org/officeDocument/2006/relationships/hyperlink" Target="http://www.tandfebooks.com/isbn/9780203851333" TargetMode="External"/><Relationship Id="rId263" Type="http://schemas.openxmlformats.org/officeDocument/2006/relationships/hyperlink" Target="http://dx.doi.org/10.4159/harvard.9780674061033" TargetMode="External"/><Relationship Id="rId319" Type="http://schemas.openxmlformats.org/officeDocument/2006/relationships/hyperlink" Target="http://dx.doi.org/10.4159/harvard.9780674060852" TargetMode="External"/><Relationship Id="rId470" Type="http://schemas.openxmlformats.org/officeDocument/2006/relationships/hyperlink" Target="http://ebooks.abc-clio.com/?isbn=9781440803925" TargetMode="External"/><Relationship Id="rId526" Type="http://schemas.openxmlformats.org/officeDocument/2006/relationships/hyperlink" Target="http://ebooks.abc-clio.com/?isbn=9780313384318" TargetMode="External"/><Relationship Id="rId58" Type="http://schemas.openxmlformats.org/officeDocument/2006/relationships/hyperlink" Target="http://www.tandfebooks.com/isbn/9780203859148" TargetMode="External"/><Relationship Id="rId123" Type="http://schemas.openxmlformats.org/officeDocument/2006/relationships/hyperlink" Target="http://www.tandfebooks.com/isbn/9780203863367" TargetMode="External"/><Relationship Id="rId330" Type="http://schemas.openxmlformats.org/officeDocument/2006/relationships/hyperlink" Target="http://services.igi-global.com/resolvedoi/resolve.aspx?doi=10.4018/978-1-46664-940-8" TargetMode="External"/><Relationship Id="rId568" Type="http://schemas.openxmlformats.org/officeDocument/2006/relationships/hyperlink" Target="http://services.igi-global.com/resolvedoi/resolve.aspx?doi=10.4018/978-1-60566-040-0" TargetMode="External"/><Relationship Id="rId165" Type="http://schemas.openxmlformats.org/officeDocument/2006/relationships/hyperlink" Target="http://www.tandfebooks.com/isbn/9780203846742" TargetMode="External"/><Relationship Id="rId372" Type="http://schemas.openxmlformats.org/officeDocument/2006/relationships/hyperlink" Target="http://services.igi-global.com/resolvedoi/resolve.aspx?doi=10.4018/978-1-61350-465-9" TargetMode="External"/><Relationship Id="rId428" Type="http://schemas.openxmlformats.org/officeDocument/2006/relationships/hyperlink" Target="http://ebooks.windeal.com.tw/ios/cover.asp?isbn=9781607506003" TargetMode="External"/><Relationship Id="rId635" Type="http://schemas.openxmlformats.org/officeDocument/2006/relationships/hyperlink" Target="http://services.igi-global.com/resolvedoi/resolve.aspx?doi=10.4018/978-1-46664-773-2" TargetMode="External"/><Relationship Id="rId677" Type="http://schemas.openxmlformats.org/officeDocument/2006/relationships/hyperlink" Target="https://doi.org/10.1515/9783110306521" TargetMode="External"/><Relationship Id="rId232" Type="http://schemas.openxmlformats.org/officeDocument/2006/relationships/hyperlink" Target="http://www.sciencedirect.com/science/book/9781843347316" TargetMode="External"/><Relationship Id="rId274" Type="http://schemas.openxmlformats.org/officeDocument/2006/relationships/hyperlink" Target="http://dx.doi.org/10.1515/9783110317510" TargetMode="External"/><Relationship Id="rId481" Type="http://schemas.openxmlformats.org/officeDocument/2006/relationships/hyperlink" Target="http://ebooks.abc-clio.com/?isbn=9781610691918" TargetMode="External"/><Relationship Id="rId27" Type="http://schemas.openxmlformats.org/officeDocument/2006/relationships/hyperlink" Target="https://doi.org/10.11129/detail.9783034614757" TargetMode="External"/><Relationship Id="rId69" Type="http://schemas.openxmlformats.org/officeDocument/2006/relationships/hyperlink" Target="http://dx.doi.org/10.1515/9783110274653" TargetMode="External"/><Relationship Id="rId134" Type="http://schemas.openxmlformats.org/officeDocument/2006/relationships/hyperlink" Target="http://www.tandfebooks.com/isbn/9780203841099" TargetMode="External"/><Relationship Id="rId537" Type="http://schemas.openxmlformats.org/officeDocument/2006/relationships/hyperlink" Target="http://ebooks.abc-clio.com/?isbn=9781440829109" TargetMode="External"/><Relationship Id="rId579" Type="http://schemas.openxmlformats.org/officeDocument/2006/relationships/hyperlink" Target="http://www.tandfebooks.com/isbn/9780080942643" TargetMode="External"/><Relationship Id="rId80" Type="http://schemas.openxmlformats.org/officeDocument/2006/relationships/hyperlink" Target="http://ebooks.abc-clio.com/?isbn=9780313378522" TargetMode="External"/><Relationship Id="rId176" Type="http://schemas.openxmlformats.org/officeDocument/2006/relationships/hyperlink" Target="http://www.tandfebooks.com/isbn/9780203857052" TargetMode="External"/><Relationship Id="rId341" Type="http://schemas.openxmlformats.org/officeDocument/2006/relationships/hyperlink" Target="http://services.igi-global.com/resolvedoi/resolve.aspx?doi=10.4018/978-1-60566-064-6" TargetMode="External"/><Relationship Id="rId383" Type="http://schemas.openxmlformats.org/officeDocument/2006/relationships/hyperlink" Target="http://services.igi-global.com/resolvedoi/resolve.aspx?doi=10.4018/978-1-46664-241-6" TargetMode="External"/><Relationship Id="rId439" Type="http://schemas.openxmlformats.org/officeDocument/2006/relationships/hyperlink" Target="http://ebooks.windeal.com.tw/ios/cover.asp?isbn=9781614992455" TargetMode="External"/><Relationship Id="rId590" Type="http://schemas.openxmlformats.org/officeDocument/2006/relationships/hyperlink" Target="http://dx.doi.org/10.1515/9783110331127" TargetMode="External"/><Relationship Id="rId604" Type="http://schemas.openxmlformats.org/officeDocument/2006/relationships/hyperlink" Target="http://www.sciencedirect.com/science/book/9780857092397" TargetMode="External"/><Relationship Id="rId646" Type="http://schemas.openxmlformats.org/officeDocument/2006/relationships/hyperlink" Target="http://dx.doi.org/10.1515/9783110271973" TargetMode="External"/><Relationship Id="rId201" Type="http://schemas.openxmlformats.org/officeDocument/2006/relationships/hyperlink" Target="http://www.tandfebooks.com/isbn/9780203843574" TargetMode="External"/><Relationship Id="rId243" Type="http://schemas.openxmlformats.org/officeDocument/2006/relationships/hyperlink" Target="http://www.sciencedirect.com/science/book/9781843345527" TargetMode="External"/><Relationship Id="rId285" Type="http://schemas.openxmlformats.org/officeDocument/2006/relationships/hyperlink" Target="http://www.sciencedirect.com/science/book/9781845695385" TargetMode="External"/><Relationship Id="rId450" Type="http://schemas.openxmlformats.org/officeDocument/2006/relationships/hyperlink" Target="http://www.tandfebooks.com/isbn/9780203849422" TargetMode="External"/><Relationship Id="rId506" Type="http://schemas.openxmlformats.org/officeDocument/2006/relationships/hyperlink" Target="http://ebooks.abc-clio.com/?isbn=9781440829369" TargetMode="External"/><Relationship Id="rId688" Type="http://schemas.openxmlformats.org/officeDocument/2006/relationships/hyperlink" Target="https://doi.org/10.1515/9783110229615" TargetMode="External"/><Relationship Id="rId38" Type="http://schemas.openxmlformats.org/officeDocument/2006/relationships/hyperlink" Target="http://ebooks.abc-clio.com/?isbn=9780313398377" TargetMode="External"/><Relationship Id="rId103" Type="http://schemas.openxmlformats.org/officeDocument/2006/relationships/hyperlink" Target="http://ebooks.abc-clio.com/?isbn=9780313398186" TargetMode="External"/><Relationship Id="rId310" Type="http://schemas.openxmlformats.org/officeDocument/2006/relationships/hyperlink" Target="http://ebooks.abc-clio.com/?isbn=9780313391620" TargetMode="External"/><Relationship Id="rId492" Type="http://schemas.openxmlformats.org/officeDocument/2006/relationships/hyperlink" Target="http://ebooks.abc-clio.com/?isbn=9780313087080" TargetMode="External"/><Relationship Id="rId548" Type="http://schemas.openxmlformats.org/officeDocument/2006/relationships/hyperlink" Target="http://ebooks.abc-clio.com/?isbn=9780313385476" TargetMode="External"/><Relationship Id="rId91" Type="http://schemas.openxmlformats.org/officeDocument/2006/relationships/hyperlink" Target="http://ebooks.abc-clio.com/?isbn=9780313375354" TargetMode="External"/><Relationship Id="rId145" Type="http://schemas.openxmlformats.org/officeDocument/2006/relationships/hyperlink" Target="http://dx.doi.org/10.1515/9783110276367" TargetMode="External"/><Relationship Id="rId187" Type="http://schemas.openxmlformats.org/officeDocument/2006/relationships/hyperlink" Target="http://www.tandfebooks.com/isbn/9780203869963" TargetMode="External"/><Relationship Id="rId352" Type="http://schemas.openxmlformats.org/officeDocument/2006/relationships/hyperlink" Target="http://services.igi-global.com/resolvedoi/resolve.aspx?doi=10.4018/978-1-46664-478-6" TargetMode="External"/><Relationship Id="rId394" Type="http://schemas.openxmlformats.org/officeDocument/2006/relationships/hyperlink" Target="http://services.igi-global.com/resolvedoi/resolve.aspx?doi=10.4018/978-1-46664-789-3" TargetMode="External"/><Relationship Id="rId408" Type="http://schemas.openxmlformats.org/officeDocument/2006/relationships/hyperlink" Target="http://services.igi-global.com/resolvedoi/resolve.aspx?doi=10.4018/978-1-46664-558-5" TargetMode="External"/><Relationship Id="rId615" Type="http://schemas.openxmlformats.org/officeDocument/2006/relationships/hyperlink" Target="http://www.sciencedirect.com/science/book/9781845697587" TargetMode="External"/><Relationship Id="rId212" Type="http://schemas.openxmlformats.org/officeDocument/2006/relationships/hyperlink" Target="http://www.tandfebooks.com/isbn/9781441605054" TargetMode="External"/><Relationship Id="rId254" Type="http://schemas.openxmlformats.org/officeDocument/2006/relationships/hyperlink" Target="http://www.sciencedirect.com/science/book/9780857090935" TargetMode="External"/><Relationship Id="rId657" Type="http://schemas.openxmlformats.org/officeDocument/2006/relationships/hyperlink" Target="http://dx.doi.org/10.4159/harvard.9780674063303" TargetMode="External"/><Relationship Id="rId699" Type="http://schemas.openxmlformats.org/officeDocument/2006/relationships/hyperlink" Target="http://dx.doi.org/10.1515/9783110294460" TargetMode="External"/><Relationship Id="rId49" Type="http://schemas.openxmlformats.org/officeDocument/2006/relationships/hyperlink" Target="http://ebooks.abc-clio.com/?isbn=9780313357312" TargetMode="External"/><Relationship Id="rId114" Type="http://schemas.openxmlformats.org/officeDocument/2006/relationships/hyperlink" Target="http://services.igi-global.com/resolvedoi/resolve.aspx?doi=10.4018/978-1-46664-213-3" TargetMode="External"/><Relationship Id="rId296" Type="http://schemas.openxmlformats.org/officeDocument/2006/relationships/hyperlink" Target="http://services.igi-global.com/resolvedoi/resolve.aspx?doi=10.4018/978-1-46661-842-8" TargetMode="External"/><Relationship Id="rId461" Type="http://schemas.openxmlformats.org/officeDocument/2006/relationships/hyperlink" Target="http://www.tandfebooks.com/isbn/9780203877630" TargetMode="External"/><Relationship Id="rId517" Type="http://schemas.openxmlformats.org/officeDocument/2006/relationships/hyperlink" Target="http://ebooks.abc-clio.com/?isbn=9781598849516" TargetMode="External"/><Relationship Id="rId559" Type="http://schemas.openxmlformats.org/officeDocument/2006/relationships/hyperlink" Target="http://services.igi-global.com/resolvedoi/resolve.aspx?doi=10.4018/978-1-46664-430-4" TargetMode="External"/><Relationship Id="rId60" Type="http://schemas.openxmlformats.org/officeDocument/2006/relationships/hyperlink" Target="http://www.tandfebooks.com/isbn/9780203847190" TargetMode="External"/><Relationship Id="rId156" Type="http://schemas.openxmlformats.org/officeDocument/2006/relationships/hyperlink" Target="http://www.tandfebooks.com/isbn/9780203831618" TargetMode="External"/><Relationship Id="rId198" Type="http://schemas.openxmlformats.org/officeDocument/2006/relationships/hyperlink" Target="http://www.tandfebooks.com/isbn/9780203815533" TargetMode="External"/><Relationship Id="rId321" Type="http://schemas.openxmlformats.org/officeDocument/2006/relationships/hyperlink" Target="http://dx.doi.org/10.4159/harvard.9780674062757" TargetMode="External"/><Relationship Id="rId363" Type="http://schemas.openxmlformats.org/officeDocument/2006/relationships/hyperlink" Target="http://services.igi-global.com/resolvedoi/resolve.aspx?doi=10.4018/978-1-46664-785-5" TargetMode="External"/><Relationship Id="rId419" Type="http://schemas.openxmlformats.org/officeDocument/2006/relationships/hyperlink" Target="http://services.igi-global.com/resolvedoi/resolve.aspx?doi=10.4018/978-1-46664-765-7" TargetMode="External"/><Relationship Id="rId570" Type="http://schemas.openxmlformats.org/officeDocument/2006/relationships/hyperlink" Target="http://services.igi-global.com/resolvedoi/resolve.aspx?doi=10.4018/978-1-46664-309-3" TargetMode="External"/><Relationship Id="rId626" Type="http://schemas.openxmlformats.org/officeDocument/2006/relationships/hyperlink" Target="http://www.sciencedirect.com/science/book/9781843347262" TargetMode="External"/><Relationship Id="rId223" Type="http://schemas.openxmlformats.org/officeDocument/2006/relationships/hyperlink" Target="http://www.tandfebooks.com/isbn/9780203804346" TargetMode="External"/><Relationship Id="rId430" Type="http://schemas.openxmlformats.org/officeDocument/2006/relationships/hyperlink" Target="http://ebooks.windeal.com.tw/ios/cover.asp?isbn=9781614992813" TargetMode="External"/><Relationship Id="rId668" Type="http://schemas.openxmlformats.org/officeDocument/2006/relationships/hyperlink" Target="https://doi.org/10.1515/9781614510161" TargetMode="External"/><Relationship Id="rId18" Type="http://schemas.openxmlformats.org/officeDocument/2006/relationships/hyperlink" Target="https://doi.org/10.1515/9783110282580" TargetMode="External"/><Relationship Id="rId265" Type="http://schemas.openxmlformats.org/officeDocument/2006/relationships/hyperlink" Target="https://doi.org/10.1515/9783034611398" TargetMode="External"/><Relationship Id="rId472" Type="http://schemas.openxmlformats.org/officeDocument/2006/relationships/hyperlink" Target="http://ebooks.abc-clio.com/?isbn=9780313399480" TargetMode="External"/><Relationship Id="rId528" Type="http://schemas.openxmlformats.org/officeDocument/2006/relationships/hyperlink" Target="http://ebooks.abc-clio.com/?isbn=9781598848434" TargetMode="External"/><Relationship Id="rId125" Type="http://schemas.openxmlformats.org/officeDocument/2006/relationships/hyperlink" Target="http://www.tandfebooks.com/isbn/9780203830802" TargetMode="External"/><Relationship Id="rId167" Type="http://schemas.openxmlformats.org/officeDocument/2006/relationships/hyperlink" Target="http://www.tandfebooks.com/isbn/9780203875919" TargetMode="External"/><Relationship Id="rId332" Type="http://schemas.openxmlformats.org/officeDocument/2006/relationships/hyperlink" Target="http://services.igi-global.com/resolvedoi/resolve.aspx?doi=10.4018/978-1-46663-688-0" TargetMode="External"/><Relationship Id="rId374" Type="http://schemas.openxmlformats.org/officeDocument/2006/relationships/hyperlink" Target="http://services.igi-global.com/resolvedoi/resolve.aspx?doi=10.4018/978-1-46666-248-3" TargetMode="External"/><Relationship Id="rId581" Type="http://schemas.openxmlformats.org/officeDocument/2006/relationships/hyperlink" Target="http://www.tandfebooks.com/isbn/9780203882719" TargetMode="External"/><Relationship Id="rId71" Type="http://schemas.openxmlformats.org/officeDocument/2006/relationships/hyperlink" Target="http://dx.doi.org/10.1515/9783110306507" TargetMode="External"/><Relationship Id="rId234" Type="http://schemas.openxmlformats.org/officeDocument/2006/relationships/hyperlink" Target="http://www.sciencedirect.com/science/book/9781843345985" TargetMode="External"/><Relationship Id="rId637" Type="http://schemas.openxmlformats.org/officeDocument/2006/relationships/hyperlink" Target="http://services.igi-global.com/resolvedoi/resolve.aspx?doi=10.4018/978-1-46664-446-5" TargetMode="External"/><Relationship Id="rId679" Type="http://schemas.openxmlformats.org/officeDocument/2006/relationships/hyperlink" Target="https://doi.org/10.1515/9781614511700" TargetMode="External"/><Relationship Id="rId2" Type="http://schemas.openxmlformats.org/officeDocument/2006/relationships/hyperlink" Target="https://doi.org/10.11129/detail.9783034614351" TargetMode="External"/><Relationship Id="rId29" Type="http://schemas.openxmlformats.org/officeDocument/2006/relationships/hyperlink" Target="https://doi.org/10.4159/harvard.9780674065499" TargetMode="External"/><Relationship Id="rId276" Type="http://schemas.openxmlformats.org/officeDocument/2006/relationships/hyperlink" Target="http://dx.doi.org/10.1515/9783110272451" TargetMode="External"/><Relationship Id="rId441" Type="http://schemas.openxmlformats.org/officeDocument/2006/relationships/hyperlink" Target="http://ebooks.windeal.com.tw/ios/cover.asp?isbn=9781614993278" TargetMode="External"/><Relationship Id="rId483" Type="http://schemas.openxmlformats.org/officeDocument/2006/relationships/hyperlink" Target="http://ebooks.abc-clio.com/?isbn=9781598847772" TargetMode="External"/><Relationship Id="rId539" Type="http://schemas.openxmlformats.org/officeDocument/2006/relationships/hyperlink" Target="http://ebooks.abc-clio.com/?isbn=9780313381522" TargetMode="External"/><Relationship Id="rId690" Type="http://schemas.openxmlformats.org/officeDocument/2006/relationships/hyperlink" Target="https://doi.org/10.1515/9783110252361" TargetMode="External"/><Relationship Id="rId40" Type="http://schemas.openxmlformats.org/officeDocument/2006/relationships/hyperlink" Target="http://ebooks.abc-clio.com/?isbn=9781440800481" TargetMode="External"/><Relationship Id="rId136" Type="http://schemas.openxmlformats.org/officeDocument/2006/relationships/hyperlink" Target="http://dx.doi.org/10.1515/9783110214635" TargetMode="External"/><Relationship Id="rId178" Type="http://schemas.openxmlformats.org/officeDocument/2006/relationships/hyperlink" Target="http://www.tandfebooks.com/isbn/9780203840634" TargetMode="External"/><Relationship Id="rId301" Type="http://schemas.openxmlformats.org/officeDocument/2006/relationships/hyperlink" Target="http://ebooks.abc-clio.com/?isbn=9780313345173" TargetMode="External"/><Relationship Id="rId343" Type="http://schemas.openxmlformats.org/officeDocument/2006/relationships/hyperlink" Target="http://services.igi-global.com/resolvedoi/resolve.aspx?doi=10.4018/978-1-46660-981-5" TargetMode="External"/><Relationship Id="rId550" Type="http://schemas.openxmlformats.org/officeDocument/2006/relationships/hyperlink" Target="http://ebooks.abc-clio.com/?isbn=9780313397493" TargetMode="External"/><Relationship Id="rId61" Type="http://schemas.openxmlformats.org/officeDocument/2006/relationships/hyperlink" Target="http://www.tandfebooks.com/isbn/9781849776431" TargetMode="External"/><Relationship Id="rId82" Type="http://schemas.openxmlformats.org/officeDocument/2006/relationships/hyperlink" Target="http://ebooks.abc-clio.com/?isbn=9781598847628" TargetMode="External"/><Relationship Id="rId199" Type="http://schemas.openxmlformats.org/officeDocument/2006/relationships/hyperlink" Target="http://www.tandfebooks.com/isbn/9780203837771" TargetMode="External"/><Relationship Id="rId203" Type="http://schemas.openxmlformats.org/officeDocument/2006/relationships/hyperlink" Target="http://www.tandfebooks.com/isbn/9780203880296" TargetMode="External"/><Relationship Id="rId385" Type="http://schemas.openxmlformats.org/officeDocument/2006/relationships/hyperlink" Target="http://services.igi-global.com/resolvedoi/resolve.aspx?doi=10.4018/978-1-46665-158-6" TargetMode="External"/><Relationship Id="rId571" Type="http://schemas.openxmlformats.org/officeDocument/2006/relationships/hyperlink" Target="http://services.igi-global.com/resolvedoi/resolve.aspx?doi=10.4018/978-1-59904-795-9" TargetMode="External"/><Relationship Id="rId592" Type="http://schemas.openxmlformats.org/officeDocument/2006/relationships/hyperlink" Target="http://www.tandfebooks.com/isbn/9781849774390" TargetMode="External"/><Relationship Id="rId606" Type="http://schemas.openxmlformats.org/officeDocument/2006/relationships/hyperlink" Target="http://www.sciencedirect.com/science/book/9780955251245" TargetMode="External"/><Relationship Id="rId627" Type="http://schemas.openxmlformats.org/officeDocument/2006/relationships/hyperlink" Target="http://www.sciencedirect.com/science/book/9781843346852" TargetMode="External"/><Relationship Id="rId648" Type="http://schemas.openxmlformats.org/officeDocument/2006/relationships/hyperlink" Target="http://dx.doi.org/10.1515/9783110281026" TargetMode="External"/><Relationship Id="rId669" Type="http://schemas.openxmlformats.org/officeDocument/2006/relationships/hyperlink" Target="https://doi.org/10.1515/9783110245837" TargetMode="External"/><Relationship Id="rId19" Type="http://schemas.openxmlformats.org/officeDocument/2006/relationships/hyperlink" Target="https://doi.org/10.1515/9783034611404" TargetMode="External"/><Relationship Id="rId224" Type="http://schemas.openxmlformats.org/officeDocument/2006/relationships/hyperlink" Target="http://www.tandfebooks.com/isbn/9781849776509" TargetMode="External"/><Relationship Id="rId245" Type="http://schemas.openxmlformats.org/officeDocument/2006/relationships/hyperlink" Target="http://www.sciencedirect.com/science/book/9780857094643" TargetMode="External"/><Relationship Id="rId266" Type="http://schemas.openxmlformats.org/officeDocument/2006/relationships/hyperlink" Target="http://dx.doi.org/10.4159/harvard.9780674075573" TargetMode="External"/><Relationship Id="rId287" Type="http://schemas.openxmlformats.org/officeDocument/2006/relationships/hyperlink" Target="http://www.sciencedirect.com/science/book/9780857095114" TargetMode="External"/><Relationship Id="rId410" Type="http://schemas.openxmlformats.org/officeDocument/2006/relationships/hyperlink" Target="http://services.igi-global.com/resolvedoi/resolve.aspx?doi=10.4018/978-1-46664-181-5" TargetMode="External"/><Relationship Id="rId431" Type="http://schemas.openxmlformats.org/officeDocument/2006/relationships/hyperlink" Target="http://ebooks.windeal.com.tw/ios/cover.asp?isbn=9781614992837" TargetMode="External"/><Relationship Id="rId452" Type="http://schemas.openxmlformats.org/officeDocument/2006/relationships/hyperlink" Target="http://www.tandfebooks.com/isbn/9780203866399" TargetMode="External"/><Relationship Id="rId473" Type="http://schemas.openxmlformats.org/officeDocument/2006/relationships/hyperlink" Target="http://ebooks.abc-clio.com/?isbn=9780313342240" TargetMode="External"/><Relationship Id="rId494" Type="http://schemas.openxmlformats.org/officeDocument/2006/relationships/hyperlink" Target="http://ebooks.abc-clio.com/?isbn=9780313345272" TargetMode="External"/><Relationship Id="rId508" Type="http://schemas.openxmlformats.org/officeDocument/2006/relationships/hyperlink" Target="http://ebooks.abc-clio.com/?isbn=9781598846607" TargetMode="External"/><Relationship Id="rId529" Type="http://schemas.openxmlformats.org/officeDocument/2006/relationships/hyperlink" Target="http://ebooks.abc-clio.com/?isbn=9781610693011" TargetMode="External"/><Relationship Id="rId680" Type="http://schemas.openxmlformats.org/officeDocument/2006/relationships/hyperlink" Target="https://doi.org/10.4159/harvard.9780674075672" TargetMode="External"/><Relationship Id="rId30" Type="http://schemas.openxmlformats.org/officeDocument/2006/relationships/hyperlink" Target="https://doi.org/10.1515/9783034609173" TargetMode="External"/><Relationship Id="rId105" Type="http://schemas.openxmlformats.org/officeDocument/2006/relationships/hyperlink" Target="http://ebooks.abc-clio.com/?isbn=9780313387128" TargetMode="External"/><Relationship Id="rId126" Type="http://schemas.openxmlformats.org/officeDocument/2006/relationships/hyperlink" Target="http://www.tandfebooks.com/isbn/9780203881705" TargetMode="External"/><Relationship Id="rId147" Type="http://schemas.openxmlformats.org/officeDocument/2006/relationships/hyperlink" Target="http://dx.doi.org/10.1515/9783866539907" TargetMode="External"/><Relationship Id="rId168" Type="http://schemas.openxmlformats.org/officeDocument/2006/relationships/hyperlink" Target="http://www.tandfebooks.com/isbn/9780203813607" TargetMode="External"/><Relationship Id="rId312" Type="http://schemas.openxmlformats.org/officeDocument/2006/relationships/hyperlink" Target="http://dx.doi.org/10.1515/9783110260281" TargetMode="External"/><Relationship Id="rId333" Type="http://schemas.openxmlformats.org/officeDocument/2006/relationships/hyperlink" Target="http://services.igi-global.com/resolvedoi/resolve.aspx?doi=10.4018/978-1-46664-619-3" TargetMode="External"/><Relationship Id="rId354" Type="http://schemas.openxmlformats.org/officeDocument/2006/relationships/hyperlink" Target="http://services.igi-global.com/resolvedoi/resolve.aspx?doi=10.4018/978-1-46662-169-5" TargetMode="External"/><Relationship Id="rId540" Type="http://schemas.openxmlformats.org/officeDocument/2006/relationships/hyperlink" Target="http://ebooks.abc-clio.com/?isbn=9780313399022" TargetMode="External"/><Relationship Id="rId51" Type="http://schemas.openxmlformats.org/officeDocument/2006/relationships/hyperlink" Target="http://ebooks.abc-clio.com/?isbn=9781598845167" TargetMode="External"/><Relationship Id="rId72" Type="http://schemas.openxmlformats.org/officeDocument/2006/relationships/hyperlink" Target="http://dx.doi.org/10.1524/9783486721195" TargetMode="External"/><Relationship Id="rId93" Type="http://schemas.openxmlformats.org/officeDocument/2006/relationships/hyperlink" Target="http://ebooks.abc-clio.com/?isbn=9780313351600" TargetMode="External"/><Relationship Id="rId189" Type="http://schemas.openxmlformats.org/officeDocument/2006/relationships/hyperlink" Target="http://www.tandfebooks.com/isbn/9780203143148" TargetMode="External"/><Relationship Id="rId375" Type="http://schemas.openxmlformats.org/officeDocument/2006/relationships/hyperlink" Target="http://services.igi-global.com/resolvedoi/resolve.aspx?doi=10.4018/978-1-46664-185-3" TargetMode="External"/><Relationship Id="rId396" Type="http://schemas.openxmlformats.org/officeDocument/2006/relationships/hyperlink" Target="http://services.igi-global.com/resolvedoi/resolve.aspx?doi=10.4018/978-1-46664-715-2" TargetMode="External"/><Relationship Id="rId561" Type="http://schemas.openxmlformats.org/officeDocument/2006/relationships/hyperlink" Target="http://services.igi-global.com/resolvedoi/resolve.aspx?doi=10.4018/978-1-46664-745-9" TargetMode="External"/><Relationship Id="rId582" Type="http://schemas.openxmlformats.org/officeDocument/2006/relationships/hyperlink" Target="http://www.tandfebooks.com/isbn/9780203931011" TargetMode="External"/><Relationship Id="rId617" Type="http://schemas.openxmlformats.org/officeDocument/2006/relationships/hyperlink" Target="http://www.sciencedirect.com/science/book/9780857096821" TargetMode="External"/><Relationship Id="rId638" Type="http://schemas.openxmlformats.org/officeDocument/2006/relationships/hyperlink" Target="http://services.igi-global.com/resolvedoi/resolve.aspx?doi=10.4018/978-1-46664-369-7" TargetMode="External"/><Relationship Id="rId659" Type="http://schemas.openxmlformats.org/officeDocument/2006/relationships/hyperlink" Target="http://dx.doi.org/10.4159/harvard.9780674062740" TargetMode="External"/><Relationship Id="rId3" Type="http://schemas.openxmlformats.org/officeDocument/2006/relationships/hyperlink" Target="https://doi.org/10.4159/harvard.9780674067707" TargetMode="External"/><Relationship Id="rId214" Type="http://schemas.openxmlformats.org/officeDocument/2006/relationships/hyperlink" Target="http://www.tandfebooks.com/isbn/9780203837887" TargetMode="External"/><Relationship Id="rId235" Type="http://schemas.openxmlformats.org/officeDocument/2006/relationships/hyperlink" Target="http://www.sciencedirect.com/science/book/9781843345923" TargetMode="External"/><Relationship Id="rId256" Type="http://schemas.openxmlformats.org/officeDocument/2006/relationships/hyperlink" Target="http://www.sciencedirect.com/science/book/9780857094377" TargetMode="External"/><Relationship Id="rId277" Type="http://schemas.openxmlformats.org/officeDocument/2006/relationships/hyperlink" Target="http://dx.doi.org/10.1515/9783038210283" TargetMode="External"/><Relationship Id="rId298" Type="http://schemas.openxmlformats.org/officeDocument/2006/relationships/hyperlink" Target="http://ebooks.abc-clio.com/?isbn=9781440828539" TargetMode="External"/><Relationship Id="rId400" Type="http://schemas.openxmlformats.org/officeDocument/2006/relationships/hyperlink" Target="http://services.igi-global.com/resolvedoi/resolve.aspx?doi=10.4018/978-1-46665-141-8" TargetMode="External"/><Relationship Id="rId421" Type="http://schemas.openxmlformats.org/officeDocument/2006/relationships/hyperlink" Target="http://services.igi-global.com/resolvedoi/resolve.aspx?doi=10.4018/978-1-46664-904-0" TargetMode="External"/><Relationship Id="rId442" Type="http://schemas.openxmlformats.org/officeDocument/2006/relationships/hyperlink" Target="http://ebooks.windeal.com.tw/ios/cover.asp?isbn=9781614992516" TargetMode="External"/><Relationship Id="rId463" Type="http://schemas.openxmlformats.org/officeDocument/2006/relationships/hyperlink" Target="http://www.tandfebooks.com/isbn/9780080941714" TargetMode="External"/><Relationship Id="rId484" Type="http://schemas.openxmlformats.org/officeDocument/2006/relationships/hyperlink" Target="http://ebooks.abc-clio.com/?isbn=9780313341809" TargetMode="External"/><Relationship Id="rId519" Type="http://schemas.openxmlformats.org/officeDocument/2006/relationships/hyperlink" Target="http://ebooks.abc-clio.com/?isbn=9781440829345" TargetMode="External"/><Relationship Id="rId670" Type="http://schemas.openxmlformats.org/officeDocument/2006/relationships/hyperlink" Target="https://doi.org/10.1515/9783110214246" TargetMode="External"/><Relationship Id="rId116" Type="http://schemas.openxmlformats.org/officeDocument/2006/relationships/hyperlink" Target="http://services.igi-global.com/resolvedoi/resolve.aspx?doi=10.4018/978-1-46664-325-3" TargetMode="External"/><Relationship Id="rId137" Type="http://schemas.openxmlformats.org/officeDocument/2006/relationships/hyperlink" Target="https://doi.org/10.1515/9783034611473" TargetMode="External"/><Relationship Id="rId158" Type="http://schemas.openxmlformats.org/officeDocument/2006/relationships/hyperlink" Target="http://www.tandfebooks.com/isbn/9780203154779" TargetMode="External"/><Relationship Id="rId302" Type="http://schemas.openxmlformats.org/officeDocument/2006/relationships/hyperlink" Target="http://ebooks.abc-clio.com/?isbn=9781440801129" TargetMode="External"/><Relationship Id="rId323" Type="http://schemas.openxmlformats.org/officeDocument/2006/relationships/hyperlink" Target="http://dx.doi.org/10.1515/9783110269840" TargetMode="External"/><Relationship Id="rId344" Type="http://schemas.openxmlformats.org/officeDocument/2006/relationships/hyperlink" Target="http://services.igi-global.com/resolvedoi/resolve.aspx?doi=10.4018/978-1-46664-169-3" TargetMode="External"/><Relationship Id="rId530" Type="http://schemas.openxmlformats.org/officeDocument/2006/relationships/hyperlink" Target="http://ebooks.abc-clio.com/?isbn=9781610690638" TargetMode="External"/><Relationship Id="rId691" Type="http://schemas.openxmlformats.org/officeDocument/2006/relationships/hyperlink" Target="https://doi.org/10.4159/harvard.9780674076419" TargetMode="External"/><Relationship Id="rId20" Type="http://schemas.openxmlformats.org/officeDocument/2006/relationships/hyperlink" Target="https://doi.org/10.1515/9783034611947" TargetMode="External"/><Relationship Id="rId41" Type="http://schemas.openxmlformats.org/officeDocument/2006/relationships/hyperlink" Target="http://ebooks.abc-clio.com/?isbn=9780313378973" TargetMode="External"/><Relationship Id="rId62" Type="http://schemas.openxmlformats.org/officeDocument/2006/relationships/hyperlink" Target="http://www.tandfebooks.com/isbn/9780203863015" TargetMode="External"/><Relationship Id="rId83" Type="http://schemas.openxmlformats.org/officeDocument/2006/relationships/hyperlink" Target="http://ebooks.abc-clio.com/?isbn=9781610690560" TargetMode="External"/><Relationship Id="rId179" Type="http://schemas.openxmlformats.org/officeDocument/2006/relationships/hyperlink" Target="http://www.tandfebooks.com/isbn/9780203837962" TargetMode="External"/><Relationship Id="rId365" Type="http://schemas.openxmlformats.org/officeDocument/2006/relationships/hyperlink" Target="http://services.igi-global.com/resolvedoi/resolve.aspx?doi=10.4018/978-1-46666-142-4" TargetMode="External"/><Relationship Id="rId386" Type="http://schemas.openxmlformats.org/officeDocument/2006/relationships/hyperlink" Target="http://services.igi-global.com/resolvedoi/resolve.aspx?doi=10.4018/978-1-46664-723-7" TargetMode="External"/><Relationship Id="rId551" Type="http://schemas.openxmlformats.org/officeDocument/2006/relationships/hyperlink" Target="http://ebooks.abc-clio.com/?isbn=9781610691482" TargetMode="External"/><Relationship Id="rId572" Type="http://schemas.openxmlformats.org/officeDocument/2006/relationships/hyperlink" Target="http://services.igi-global.com/resolvedoi/resolve.aspx?doi=10.4018/978-1-46662-542-6" TargetMode="External"/><Relationship Id="rId593" Type="http://schemas.openxmlformats.org/officeDocument/2006/relationships/hyperlink" Target="http://www.tandfebooks.com/isbn/9780203846704" TargetMode="External"/><Relationship Id="rId607" Type="http://schemas.openxmlformats.org/officeDocument/2006/relationships/hyperlink" Target="http://www.sciencedirect.com/science/book/9780857092373" TargetMode="External"/><Relationship Id="rId628" Type="http://schemas.openxmlformats.org/officeDocument/2006/relationships/hyperlink" Target="http://www.sciencedirect.com/science/book/9781843347156" TargetMode="External"/><Relationship Id="rId649" Type="http://schemas.openxmlformats.org/officeDocument/2006/relationships/hyperlink" Target="http://dx.doi.org/10.1515/9781614510932" TargetMode="External"/><Relationship Id="rId190" Type="http://schemas.openxmlformats.org/officeDocument/2006/relationships/hyperlink" Target="http://www.tandfebooks.com/isbn/9780203875957" TargetMode="External"/><Relationship Id="rId204" Type="http://schemas.openxmlformats.org/officeDocument/2006/relationships/hyperlink" Target="http://www.tandfebooks.com/isbn/9780203819104" TargetMode="External"/><Relationship Id="rId225" Type="http://schemas.openxmlformats.org/officeDocument/2006/relationships/hyperlink" Target="http://www.tandfebooks.com/isbn/9780203893845" TargetMode="External"/><Relationship Id="rId246" Type="http://schemas.openxmlformats.org/officeDocument/2006/relationships/hyperlink" Target="http://www.sciencedirect.com/science/book/9781843343882" TargetMode="External"/><Relationship Id="rId267" Type="http://schemas.openxmlformats.org/officeDocument/2006/relationships/hyperlink" Target="http://dx.doi.org/10.1515/9783110327816" TargetMode="External"/><Relationship Id="rId288" Type="http://schemas.openxmlformats.org/officeDocument/2006/relationships/hyperlink" Target="http://www.sciencedirect.com/science/book/9780857092069" TargetMode="External"/><Relationship Id="rId411" Type="http://schemas.openxmlformats.org/officeDocument/2006/relationships/hyperlink" Target="http://ebooks.windeal.com.tw/ios/cover.asp?isbn=9781614992431" TargetMode="External"/><Relationship Id="rId432" Type="http://schemas.openxmlformats.org/officeDocument/2006/relationships/hyperlink" Target="http://ebooks.windeal.com.tw/ios/cover.asp?isbn=9781614992370" TargetMode="External"/><Relationship Id="rId453" Type="http://schemas.openxmlformats.org/officeDocument/2006/relationships/hyperlink" Target="http://www.tandfebooks.com/isbn/9781849776417" TargetMode="External"/><Relationship Id="rId474" Type="http://schemas.openxmlformats.org/officeDocument/2006/relationships/hyperlink" Target="http://ebooks.abc-clio.com/?isbn=9780313397424" TargetMode="External"/><Relationship Id="rId509" Type="http://schemas.openxmlformats.org/officeDocument/2006/relationships/hyperlink" Target="http://ebooks.abc-clio.com/?isbn=9781610691642" TargetMode="External"/><Relationship Id="rId660" Type="http://schemas.openxmlformats.org/officeDocument/2006/relationships/hyperlink" Target="http://dx.doi.org/10.4159/harvard.9780674074712" TargetMode="External"/><Relationship Id="rId106" Type="http://schemas.openxmlformats.org/officeDocument/2006/relationships/hyperlink" Target="http://services.igi-global.com/resolvedoi/resolve.aspx?doi=10.4018/978-1-46664-442-7" TargetMode="External"/><Relationship Id="rId127" Type="http://schemas.openxmlformats.org/officeDocument/2006/relationships/hyperlink" Target="http://www.tandfebooks.com/isbn/9780203865866" TargetMode="External"/><Relationship Id="rId313" Type="http://schemas.openxmlformats.org/officeDocument/2006/relationships/hyperlink" Target="http://dx.doi.org/10.1515/9783110269246" TargetMode="External"/><Relationship Id="rId495" Type="http://schemas.openxmlformats.org/officeDocument/2006/relationships/hyperlink" Target="http://ebooks.abc-clio.com/?isbn=9781440829246" TargetMode="External"/><Relationship Id="rId681" Type="http://schemas.openxmlformats.org/officeDocument/2006/relationships/hyperlink" Target="https://doi.org/10.1515/9783110321401" TargetMode="External"/><Relationship Id="rId10" Type="http://schemas.openxmlformats.org/officeDocument/2006/relationships/hyperlink" Target="https://doi.org/10.4159/harvard.9780674068025" TargetMode="External"/><Relationship Id="rId31" Type="http://schemas.openxmlformats.org/officeDocument/2006/relationships/hyperlink" Target="https://doi.org/10.4159/harvard.9780674065475" TargetMode="External"/><Relationship Id="rId52" Type="http://schemas.openxmlformats.org/officeDocument/2006/relationships/hyperlink" Target="http://ebooks.abc-clio.com/?isbn=9780313392689" TargetMode="External"/><Relationship Id="rId73" Type="http://schemas.openxmlformats.org/officeDocument/2006/relationships/hyperlink" Target="http://ebooks.abc-clio.com/?isbn=9780313354212" TargetMode="External"/><Relationship Id="rId94" Type="http://schemas.openxmlformats.org/officeDocument/2006/relationships/hyperlink" Target="http://ebooks.abc-clio.com/?isbn=9780313378324" TargetMode="External"/><Relationship Id="rId148" Type="http://schemas.openxmlformats.org/officeDocument/2006/relationships/hyperlink" Target="http://dx.doi.org/10.1515/9783110255027" TargetMode="External"/><Relationship Id="rId169" Type="http://schemas.openxmlformats.org/officeDocument/2006/relationships/hyperlink" Target="http://www.tandfebooks.com/isbn/9780203829394" TargetMode="External"/><Relationship Id="rId334" Type="http://schemas.openxmlformats.org/officeDocument/2006/relationships/hyperlink" Target="http://services.igi-global.com/resolvedoi/resolve.aspx?doi=10.4018/978-1-46664-574-5" TargetMode="External"/><Relationship Id="rId355" Type="http://schemas.openxmlformats.org/officeDocument/2006/relationships/hyperlink" Target="http://services.igi-global.com/resolvedoi/resolve.aspx?doi=10.4018/978-1-46661-951-7" TargetMode="External"/><Relationship Id="rId376" Type="http://schemas.openxmlformats.org/officeDocument/2006/relationships/hyperlink" Target="http://services.igi-global.com/resolvedoi/resolve.aspx?doi=10.4018/978-1-46666-194-3" TargetMode="External"/><Relationship Id="rId397" Type="http://schemas.openxmlformats.org/officeDocument/2006/relationships/hyperlink" Target="http://services.igi-global.com/resolvedoi/resolve.aspx?doi=10.4018/978-1-46662-931-8" TargetMode="External"/><Relationship Id="rId520" Type="http://schemas.openxmlformats.org/officeDocument/2006/relationships/hyperlink" Target="http://ebooks.abc-clio.com/?isbn=9781610694247" TargetMode="External"/><Relationship Id="rId541" Type="http://schemas.openxmlformats.org/officeDocument/2006/relationships/hyperlink" Target="http://ebooks.abc-clio.com/?isbn=9780313385377" TargetMode="External"/><Relationship Id="rId562" Type="http://schemas.openxmlformats.org/officeDocument/2006/relationships/hyperlink" Target="http://services.igi-global.com/resolvedoi/resolve.aspx?doi=10.4018/978-1-46666-224-7" TargetMode="External"/><Relationship Id="rId583" Type="http://schemas.openxmlformats.org/officeDocument/2006/relationships/hyperlink" Target="http://www.tandfebooks.com/isbn/9781849775182" TargetMode="External"/><Relationship Id="rId618" Type="http://schemas.openxmlformats.org/officeDocument/2006/relationships/hyperlink" Target="http://www.sciencedirect.com/science/book/9781845695392" TargetMode="External"/><Relationship Id="rId639" Type="http://schemas.openxmlformats.org/officeDocument/2006/relationships/hyperlink" Target="http://ebooks.abc-clio.com/?isbn=9780313344435" TargetMode="External"/><Relationship Id="rId4" Type="http://schemas.openxmlformats.org/officeDocument/2006/relationships/hyperlink" Target="https://doi.org/10.4159/harvard.9780674067400" TargetMode="External"/><Relationship Id="rId180" Type="http://schemas.openxmlformats.org/officeDocument/2006/relationships/hyperlink" Target="http://www.tandfebooks.com/isbn/9780203844748" TargetMode="External"/><Relationship Id="rId215" Type="http://schemas.openxmlformats.org/officeDocument/2006/relationships/hyperlink" Target="http://www.tandfebooks.com/isbn/9780203828571" TargetMode="External"/><Relationship Id="rId236" Type="http://schemas.openxmlformats.org/officeDocument/2006/relationships/hyperlink" Target="http://www.sciencedirect.com/science/book/9781843346203" TargetMode="External"/><Relationship Id="rId257" Type="http://schemas.openxmlformats.org/officeDocument/2006/relationships/hyperlink" Target="http://dx.doi.org/10.1515/9783110316209" TargetMode="External"/><Relationship Id="rId278" Type="http://schemas.openxmlformats.org/officeDocument/2006/relationships/hyperlink" Target="https://doi.org/10.1515/9783034611732" TargetMode="External"/><Relationship Id="rId401" Type="http://schemas.openxmlformats.org/officeDocument/2006/relationships/hyperlink" Target="http://services.igi-global.com/resolvedoi/resolve.aspx?doi=10.4018/978-1-46665-994-0" TargetMode="External"/><Relationship Id="rId422" Type="http://schemas.openxmlformats.org/officeDocument/2006/relationships/hyperlink" Target="http://services.igi-global.com/resolvedoi/resolve.aspx?doi=10.4018/978-1-46662-979-0" TargetMode="External"/><Relationship Id="rId443" Type="http://schemas.openxmlformats.org/officeDocument/2006/relationships/hyperlink" Target="http://ebooks.windeal.com.tw/ios/cover.asp?isbn=9781614993605" TargetMode="External"/><Relationship Id="rId464" Type="http://schemas.openxmlformats.org/officeDocument/2006/relationships/hyperlink" Target="http://www.tandfebooks.com/isbn/9780203886304" TargetMode="External"/><Relationship Id="rId650" Type="http://schemas.openxmlformats.org/officeDocument/2006/relationships/hyperlink" Target="http://dx.doi.org/10.1515/9783110320688" TargetMode="External"/><Relationship Id="rId303" Type="http://schemas.openxmlformats.org/officeDocument/2006/relationships/hyperlink" Target="http://ebooks.abc-clio.com/?isbn=9781586835385" TargetMode="External"/><Relationship Id="rId485" Type="http://schemas.openxmlformats.org/officeDocument/2006/relationships/hyperlink" Target="http://ebooks.abc-clio.com/?isbn=9780313383700" TargetMode="External"/><Relationship Id="rId692" Type="http://schemas.openxmlformats.org/officeDocument/2006/relationships/hyperlink" Target="https://doi.org/10.1515/9783110245608" TargetMode="External"/><Relationship Id="rId42" Type="http://schemas.openxmlformats.org/officeDocument/2006/relationships/hyperlink" Target="http://ebooks.abc-clio.com/?isbn=9780313365393" TargetMode="External"/><Relationship Id="rId84" Type="http://schemas.openxmlformats.org/officeDocument/2006/relationships/hyperlink" Target="http://ebooks.abc-clio.com/?isbn=9780313396083" TargetMode="External"/><Relationship Id="rId138" Type="http://schemas.openxmlformats.org/officeDocument/2006/relationships/hyperlink" Target="https://doi.org/10.4159/harvard.9780674067684" TargetMode="External"/><Relationship Id="rId345" Type="http://schemas.openxmlformats.org/officeDocument/2006/relationships/hyperlink" Target="http://services.igi-global.com/resolvedoi/resolve.aspx?doi=10.4018/978-1-61520-905-7" TargetMode="External"/><Relationship Id="rId387" Type="http://schemas.openxmlformats.org/officeDocument/2006/relationships/hyperlink" Target="http://services.igi-global.com/resolvedoi/resolve.aspx?doi=10.4018/978-1-46664-711-4" TargetMode="External"/><Relationship Id="rId510" Type="http://schemas.openxmlformats.org/officeDocument/2006/relationships/hyperlink" Target="http://ebooks.abc-clio.com/?isbn=9781598846188" TargetMode="External"/><Relationship Id="rId552" Type="http://schemas.openxmlformats.org/officeDocument/2006/relationships/hyperlink" Target="http://services.igi-global.com/resolvedoi/resolve.aspx?doi=10.4018/978-1-46666-272-8" TargetMode="External"/><Relationship Id="rId594" Type="http://schemas.openxmlformats.org/officeDocument/2006/relationships/hyperlink" Target="http://www.tandfebooks.com/isbn/9780203832615" TargetMode="External"/><Relationship Id="rId608" Type="http://schemas.openxmlformats.org/officeDocument/2006/relationships/hyperlink" Target="http://www.sciencedirect.com/science/book/9780857094391" TargetMode="External"/><Relationship Id="rId191" Type="http://schemas.openxmlformats.org/officeDocument/2006/relationships/hyperlink" Target="http://www.tandfebooks.com/isbn/9780203830864" TargetMode="External"/><Relationship Id="rId205" Type="http://schemas.openxmlformats.org/officeDocument/2006/relationships/hyperlink" Target="http://www.tandfebooks.com/isbn/9780203856598" TargetMode="External"/><Relationship Id="rId247" Type="http://schemas.openxmlformats.org/officeDocument/2006/relationships/hyperlink" Target="http://www.sciencedirect.com/science/book/9781843347071" TargetMode="External"/><Relationship Id="rId412" Type="http://schemas.openxmlformats.org/officeDocument/2006/relationships/hyperlink" Target="http://ebooks.windeal.com.tw/ios/cover.asp?isbn=9781614991922" TargetMode="External"/><Relationship Id="rId107" Type="http://schemas.openxmlformats.org/officeDocument/2006/relationships/hyperlink" Target="http://services.igi-global.com/resolvedoi/resolve.aspx?doi=10.4018/978-1-46664-916-3" TargetMode="External"/><Relationship Id="rId289" Type="http://schemas.openxmlformats.org/officeDocument/2006/relationships/hyperlink" Target="http://www.sciencedirect.com/science/book/9781845697518" TargetMode="External"/><Relationship Id="rId454" Type="http://schemas.openxmlformats.org/officeDocument/2006/relationships/hyperlink" Target="http://www.tandfebooks.com/isbn/9780203124437" TargetMode="External"/><Relationship Id="rId496" Type="http://schemas.openxmlformats.org/officeDocument/2006/relationships/hyperlink" Target="http://ebooks.abc-clio.com/?isbn=9780313363252" TargetMode="External"/><Relationship Id="rId661" Type="http://schemas.openxmlformats.org/officeDocument/2006/relationships/hyperlink" Target="http://dx.doi.org/10.1515/9783110240238" TargetMode="External"/><Relationship Id="rId11" Type="http://schemas.openxmlformats.org/officeDocument/2006/relationships/hyperlink" Target="https://doi.org/10.1515/9783110287073" TargetMode="External"/><Relationship Id="rId53" Type="http://schemas.openxmlformats.org/officeDocument/2006/relationships/hyperlink" Target="http://ebooks.abc-clio.com/?isbn=9781586835293" TargetMode="External"/><Relationship Id="rId149" Type="http://schemas.openxmlformats.org/officeDocument/2006/relationships/hyperlink" Target="http://dx.doi.org/10.4159/harvard.9780674073593" TargetMode="External"/><Relationship Id="rId314" Type="http://schemas.openxmlformats.org/officeDocument/2006/relationships/hyperlink" Target="http://dx.doi.org/10.1515/9783110256062" TargetMode="External"/><Relationship Id="rId356" Type="http://schemas.openxmlformats.org/officeDocument/2006/relationships/hyperlink" Target="http://services.igi-global.com/resolvedoi/resolve.aspx?doi=10.4018/978-1-46664-623-0" TargetMode="External"/><Relationship Id="rId398" Type="http://schemas.openxmlformats.org/officeDocument/2006/relationships/hyperlink" Target="http://services.igi-global.com/resolvedoi/resolve.aspx?doi=10.4018/978-1-60566-916-8" TargetMode="External"/><Relationship Id="rId521" Type="http://schemas.openxmlformats.org/officeDocument/2006/relationships/hyperlink" Target="http://ebooks.abc-clio.com/?isbn=9780313385803" TargetMode="External"/><Relationship Id="rId563" Type="http://schemas.openxmlformats.org/officeDocument/2006/relationships/hyperlink" Target="http://services.igi-global.com/resolvedoi/resolve.aspx?doi=10.4018/978-1-46666-220-9" TargetMode="External"/><Relationship Id="rId619" Type="http://schemas.openxmlformats.org/officeDocument/2006/relationships/hyperlink" Target="http://www.sciencedirect.com/science/book/9780857090164" TargetMode="External"/><Relationship Id="rId95" Type="http://schemas.openxmlformats.org/officeDocument/2006/relationships/hyperlink" Target="http://ebooks.abc-clio.com/?isbn=9780313384776" TargetMode="External"/><Relationship Id="rId160" Type="http://schemas.openxmlformats.org/officeDocument/2006/relationships/hyperlink" Target="http://www.tandfebooks.com/isbn/9780203877456" TargetMode="External"/><Relationship Id="rId216" Type="http://schemas.openxmlformats.org/officeDocument/2006/relationships/hyperlink" Target="http://www.tandfebooks.com/isbn/9781849774901" TargetMode="External"/><Relationship Id="rId423" Type="http://schemas.openxmlformats.org/officeDocument/2006/relationships/hyperlink" Target="http://services.igi-global.com/resolvedoi/resolve.aspx?doi=10.4018/978-1-46664-349-9" TargetMode="External"/><Relationship Id="rId258" Type="http://schemas.openxmlformats.org/officeDocument/2006/relationships/hyperlink" Target="https://doi.org/10.4159/harvard.9780674067639" TargetMode="External"/><Relationship Id="rId465" Type="http://schemas.openxmlformats.org/officeDocument/2006/relationships/hyperlink" Target="http://www.tandfebooks.com/isbn/9780203869369" TargetMode="External"/><Relationship Id="rId630" Type="http://schemas.openxmlformats.org/officeDocument/2006/relationships/hyperlink" Target="http://www.tandfebooks.com/isbn/9780203876473" TargetMode="External"/><Relationship Id="rId672" Type="http://schemas.openxmlformats.org/officeDocument/2006/relationships/hyperlink" Target="https://doi.org/10.1515/9781614510741" TargetMode="External"/><Relationship Id="rId22" Type="http://schemas.openxmlformats.org/officeDocument/2006/relationships/hyperlink" Target="https://doi.org/10.4159/harvard.9780674065291" TargetMode="External"/><Relationship Id="rId64" Type="http://schemas.openxmlformats.org/officeDocument/2006/relationships/hyperlink" Target="http://www.tandfebooks.com/isbn/9780203862230" TargetMode="External"/><Relationship Id="rId118" Type="http://schemas.openxmlformats.org/officeDocument/2006/relationships/hyperlink" Target="http://services.igi-global.com/resolvedoi/resolve.aspx?doi=10.4018/978-1-46666-030-4" TargetMode="External"/><Relationship Id="rId325" Type="http://schemas.openxmlformats.org/officeDocument/2006/relationships/hyperlink" Target="http://dx.doi.org/10.1515/9783110284959" TargetMode="External"/><Relationship Id="rId367" Type="http://schemas.openxmlformats.org/officeDocument/2006/relationships/hyperlink" Target="http://services.igi-global.com/resolvedoi/resolve.aspx?doi=10.4018/978-1-46662-107-7" TargetMode="External"/><Relationship Id="rId532" Type="http://schemas.openxmlformats.org/officeDocument/2006/relationships/hyperlink" Target="http://ebooks.abc-clio.com/?isbn=9781610692755" TargetMode="External"/><Relationship Id="rId574" Type="http://schemas.openxmlformats.org/officeDocument/2006/relationships/hyperlink" Target="http://services.igi-global.com/resolvedoi/resolve.aspx?doi=10.4018/978-1-46664-749-7" TargetMode="External"/><Relationship Id="rId171" Type="http://schemas.openxmlformats.org/officeDocument/2006/relationships/hyperlink" Target="http://www.tandfebooks.com/isbn/9780203866955" TargetMode="External"/><Relationship Id="rId227" Type="http://schemas.openxmlformats.org/officeDocument/2006/relationships/hyperlink" Target="http://www.tandfebooks.com/isbn/9780203875773" TargetMode="External"/><Relationship Id="rId269" Type="http://schemas.openxmlformats.org/officeDocument/2006/relationships/hyperlink" Target="http://dx.doi.org/10.7788/boehlau.9783412211851" TargetMode="External"/><Relationship Id="rId434" Type="http://schemas.openxmlformats.org/officeDocument/2006/relationships/hyperlink" Target="http://www.tandfebooks.com/isbn/9780203846889" TargetMode="External"/><Relationship Id="rId476" Type="http://schemas.openxmlformats.org/officeDocument/2006/relationships/hyperlink" Target="http://ebooks.abc-clio.com/?isbn=9781598849554" TargetMode="External"/><Relationship Id="rId641" Type="http://schemas.openxmlformats.org/officeDocument/2006/relationships/hyperlink" Target="https://doi.org/10.1515/9783034610636" TargetMode="External"/><Relationship Id="rId683" Type="http://schemas.openxmlformats.org/officeDocument/2006/relationships/hyperlink" Target="https://doi.org/10.1515/9783110245875" TargetMode="External"/><Relationship Id="rId33" Type="http://schemas.openxmlformats.org/officeDocument/2006/relationships/hyperlink" Target="http://ebooks.abc-clio.com/?isbn=9781610690867" TargetMode="External"/><Relationship Id="rId129" Type="http://schemas.openxmlformats.org/officeDocument/2006/relationships/hyperlink" Target="http://www.tandfebooks.com/isbn/9780203843611" TargetMode="External"/><Relationship Id="rId280" Type="http://schemas.openxmlformats.org/officeDocument/2006/relationships/hyperlink" Target="http://dx.doi.org/10.1515/9781614512554" TargetMode="External"/><Relationship Id="rId336" Type="http://schemas.openxmlformats.org/officeDocument/2006/relationships/hyperlink" Target="http://services.igi-global.com/resolvedoi/resolve.aspx?doi=10.4018/978-1-46664-651-3" TargetMode="External"/><Relationship Id="rId501" Type="http://schemas.openxmlformats.org/officeDocument/2006/relationships/hyperlink" Target="http://ebooks.abc-clio.com/?isbn=9780313357138" TargetMode="External"/><Relationship Id="rId543" Type="http://schemas.openxmlformats.org/officeDocument/2006/relationships/hyperlink" Target="http://ebooks.abc-clio.com/?isbn=9781440804199" TargetMode="External"/><Relationship Id="rId75" Type="http://schemas.openxmlformats.org/officeDocument/2006/relationships/hyperlink" Target="http://ebooks.abc-clio.com/?isbn=9781440800689" TargetMode="External"/><Relationship Id="rId140" Type="http://schemas.openxmlformats.org/officeDocument/2006/relationships/hyperlink" Target="http://www.sciencedirect.com/science/book/9780857092366" TargetMode="External"/><Relationship Id="rId182" Type="http://schemas.openxmlformats.org/officeDocument/2006/relationships/hyperlink" Target="http://www.tandfebooks.com/isbn/9780203884324" TargetMode="External"/><Relationship Id="rId378" Type="http://schemas.openxmlformats.org/officeDocument/2006/relationships/hyperlink" Target="http://services.igi-global.com/resolvedoi/resolve.aspx?doi=10.4018/978-1-46664-864-7" TargetMode="External"/><Relationship Id="rId403" Type="http://schemas.openxmlformats.org/officeDocument/2006/relationships/hyperlink" Target="http://services.igi-global.com/resolvedoi/resolve.aspx?doi=10.4018/978-1-46665-154-8" TargetMode="External"/><Relationship Id="rId585" Type="http://schemas.openxmlformats.org/officeDocument/2006/relationships/hyperlink" Target="http://www.tandfebooks.com/isbn/9780203881378" TargetMode="External"/><Relationship Id="rId6" Type="http://schemas.openxmlformats.org/officeDocument/2006/relationships/hyperlink" Target="https://doi.org/10.1515/9783034611756" TargetMode="External"/><Relationship Id="rId238" Type="http://schemas.openxmlformats.org/officeDocument/2006/relationships/hyperlink" Target="http://www.tandfebooks.com/isbn/9780203863671" TargetMode="External"/><Relationship Id="rId445" Type="http://schemas.openxmlformats.org/officeDocument/2006/relationships/hyperlink" Target="http://ebooks.windeal.com.tw/ios/cover.asp?isbn=9781614993537" TargetMode="External"/><Relationship Id="rId487" Type="http://schemas.openxmlformats.org/officeDocument/2006/relationships/hyperlink" Target="http://ebooks.abc-clio.com/?isbn=9780313359132" TargetMode="External"/><Relationship Id="rId610" Type="http://schemas.openxmlformats.org/officeDocument/2006/relationships/hyperlink" Target="http://www.sciencedirect.com/science/book/9780857090379" TargetMode="External"/><Relationship Id="rId652" Type="http://schemas.openxmlformats.org/officeDocument/2006/relationships/hyperlink" Target="http://dx.doi.org/10.1515/9783110287134" TargetMode="External"/><Relationship Id="rId694" Type="http://schemas.openxmlformats.org/officeDocument/2006/relationships/hyperlink" Target="https://doi.org/10.1515/9783110240450" TargetMode="External"/><Relationship Id="rId291" Type="http://schemas.openxmlformats.org/officeDocument/2006/relationships/hyperlink" Target="http://www.sciencedirect.com/science/book/9781843345893" TargetMode="External"/><Relationship Id="rId305" Type="http://schemas.openxmlformats.org/officeDocument/2006/relationships/hyperlink" Target="http://ebooks.abc-clio.com/?isbn=9781440803123" TargetMode="External"/><Relationship Id="rId347" Type="http://schemas.openxmlformats.org/officeDocument/2006/relationships/hyperlink" Target="http://services.igi-global.com/resolvedoi/resolve.aspx?doi=10.4018/978-1-46664-631-5" TargetMode="External"/><Relationship Id="rId512" Type="http://schemas.openxmlformats.org/officeDocument/2006/relationships/hyperlink" Target="http://ebooks.abc-clio.com/?isbn=9781591587835" TargetMode="External"/><Relationship Id="rId44" Type="http://schemas.openxmlformats.org/officeDocument/2006/relationships/hyperlink" Target="http://ebooks.abc-clio.com/?isbn=9781610693585" TargetMode="External"/><Relationship Id="rId86" Type="http://schemas.openxmlformats.org/officeDocument/2006/relationships/hyperlink" Target="http://ebooks.abc-clio.com/?isbn=9780313383649" TargetMode="External"/><Relationship Id="rId151" Type="http://schemas.openxmlformats.org/officeDocument/2006/relationships/hyperlink" Target="http://dx.doi.org/10.4159/harvard.9780674074941" TargetMode="External"/><Relationship Id="rId389" Type="http://schemas.openxmlformats.org/officeDocument/2006/relationships/hyperlink" Target="http://services.igi-global.com/resolvedoi/resolve.aspx?doi=10.4018/978-1-46664-703-9" TargetMode="External"/><Relationship Id="rId554" Type="http://schemas.openxmlformats.org/officeDocument/2006/relationships/hyperlink" Target="http://services.igi-global.com/resolvedoi/resolve.aspx?doi=10.4018/978-1-46664-797-8" TargetMode="External"/><Relationship Id="rId596" Type="http://schemas.openxmlformats.org/officeDocument/2006/relationships/hyperlink" Target="http://www.tandfebooks.com/isbn/9780203144916" TargetMode="External"/><Relationship Id="rId193" Type="http://schemas.openxmlformats.org/officeDocument/2006/relationships/hyperlink" Target="http://www.tandfebooks.com/isbn/9780203854792" TargetMode="External"/><Relationship Id="rId207" Type="http://schemas.openxmlformats.org/officeDocument/2006/relationships/hyperlink" Target="http://www.tandfebooks.com/isbn/9780203834404" TargetMode="External"/><Relationship Id="rId249" Type="http://schemas.openxmlformats.org/officeDocument/2006/relationships/hyperlink" Target="http://www.sciencedirect.com/science/book/9781843346722" TargetMode="External"/><Relationship Id="rId414" Type="http://schemas.openxmlformats.org/officeDocument/2006/relationships/hyperlink" Target="http://ebooks.windeal.com.tw/ios/cover.asp?isbn=9781614993063" TargetMode="External"/><Relationship Id="rId456" Type="http://schemas.openxmlformats.org/officeDocument/2006/relationships/hyperlink" Target="http://www.tandfebooks.com/isbn/9781849774437" TargetMode="External"/><Relationship Id="rId498" Type="http://schemas.openxmlformats.org/officeDocument/2006/relationships/hyperlink" Target="http://ebooks.abc-clio.com/?isbn=9781610691840" TargetMode="External"/><Relationship Id="rId621" Type="http://schemas.openxmlformats.org/officeDocument/2006/relationships/hyperlink" Target="http://www.sciencedirect.com/science/book/9781843347347" TargetMode="External"/><Relationship Id="rId663" Type="http://schemas.openxmlformats.org/officeDocument/2006/relationships/hyperlink" Target="http://dx.doi.org/10.1515/9783110276381" TargetMode="External"/><Relationship Id="rId13" Type="http://schemas.openxmlformats.org/officeDocument/2006/relationships/hyperlink" Target="https://doi.org/10.4159/harvard.9780674065529" TargetMode="External"/><Relationship Id="rId109" Type="http://schemas.openxmlformats.org/officeDocument/2006/relationships/hyperlink" Target="http://services.igi-global.com/resolvedoi/resolve.aspx?doi=10.4018/978-1-46662-029-2" TargetMode="External"/><Relationship Id="rId260" Type="http://schemas.openxmlformats.org/officeDocument/2006/relationships/hyperlink" Target="http://dx.doi.org/10.1515/9783110300710" TargetMode="External"/><Relationship Id="rId316" Type="http://schemas.openxmlformats.org/officeDocument/2006/relationships/hyperlink" Target="http://dx.doi.org/10.1524/9783486719895" TargetMode="External"/><Relationship Id="rId523" Type="http://schemas.openxmlformats.org/officeDocument/2006/relationships/hyperlink" Target="http://ebooks.abc-clio.com/?isbn=9781610692250" TargetMode="External"/><Relationship Id="rId55" Type="http://schemas.openxmlformats.org/officeDocument/2006/relationships/hyperlink" Target="http://ebooks.abc-clio.com/?isbn=9781440829468" TargetMode="External"/><Relationship Id="rId97" Type="http://schemas.openxmlformats.org/officeDocument/2006/relationships/hyperlink" Target="http://ebooks.abc-clio.com/?isbn=9780313397677" TargetMode="External"/><Relationship Id="rId120" Type="http://schemas.openxmlformats.org/officeDocument/2006/relationships/hyperlink" Target="http://www.tandfebooks.com/isbn/9780203873960" TargetMode="External"/><Relationship Id="rId358" Type="http://schemas.openxmlformats.org/officeDocument/2006/relationships/hyperlink" Target="http://services.igi-global.com/resolvedoi/resolve.aspx?doi=10.4018/978-1-46664-225-6" TargetMode="External"/><Relationship Id="rId565" Type="http://schemas.openxmlformats.org/officeDocument/2006/relationships/hyperlink" Target="http://services.igi-global.com/resolvedoi/resolve.aspx?doi=10.4018/978-1-46662-657-7" TargetMode="External"/><Relationship Id="rId162" Type="http://schemas.openxmlformats.org/officeDocument/2006/relationships/hyperlink" Target="http://www.tandfebooks.com/isbn/9780203816837" TargetMode="External"/><Relationship Id="rId218" Type="http://schemas.openxmlformats.org/officeDocument/2006/relationships/hyperlink" Target="http://www.tandfebooks.com/isbn/9780203860144" TargetMode="External"/><Relationship Id="rId425" Type="http://schemas.openxmlformats.org/officeDocument/2006/relationships/hyperlink" Target="http://services.igi-global.com/resolvedoi/resolve.aspx?doi=10.4018/978-1-61520-709-1" TargetMode="External"/><Relationship Id="rId467" Type="http://schemas.openxmlformats.org/officeDocument/2006/relationships/hyperlink" Target="http://www.tandfebooks.com/isbn/9780203847954" TargetMode="External"/><Relationship Id="rId632" Type="http://schemas.openxmlformats.org/officeDocument/2006/relationships/hyperlink" Target="http://www.tandfebooks.com/isbn/9780203868386" TargetMode="External"/><Relationship Id="rId271" Type="http://schemas.openxmlformats.org/officeDocument/2006/relationships/hyperlink" Target="http://dx.doi.org/10.1515/9783110289336" TargetMode="External"/><Relationship Id="rId674" Type="http://schemas.openxmlformats.org/officeDocument/2006/relationships/hyperlink" Target="https://doi.org/10.1515/9783110238112" TargetMode="External"/><Relationship Id="rId24" Type="http://schemas.openxmlformats.org/officeDocument/2006/relationships/hyperlink" Target="https://doi.org/10.1515/9783110225655" TargetMode="External"/><Relationship Id="rId66" Type="http://schemas.openxmlformats.org/officeDocument/2006/relationships/hyperlink" Target="http://services.igi-global.com/resolvedoi/resolve.aspx?doi=10.4018/978-1-60960-597-1" TargetMode="External"/><Relationship Id="rId131" Type="http://schemas.openxmlformats.org/officeDocument/2006/relationships/hyperlink" Target="http://www.tandfebooks.com/isbn/9780203840320" TargetMode="External"/><Relationship Id="rId327" Type="http://schemas.openxmlformats.org/officeDocument/2006/relationships/hyperlink" Target="http://services.igi-global.com/resolvedoi/resolve.aspx?doi=10.4018/978-1-46664-490-8" TargetMode="External"/><Relationship Id="rId369" Type="http://schemas.openxmlformats.org/officeDocument/2006/relationships/hyperlink" Target="http://services.igi-global.com/resolvedoi/resolve.aspx?doi=10.4018/978-1-46664-936-1" TargetMode="External"/><Relationship Id="rId534" Type="http://schemas.openxmlformats.org/officeDocument/2006/relationships/hyperlink" Target="http://ebooks.abc-clio.com/?isbn=9781440829543" TargetMode="External"/><Relationship Id="rId576" Type="http://schemas.openxmlformats.org/officeDocument/2006/relationships/hyperlink" Target="http://www.tandfebooks.com/isbn/9780203872697" TargetMode="External"/><Relationship Id="rId173" Type="http://schemas.openxmlformats.org/officeDocument/2006/relationships/hyperlink" Target="http://www.tandfebooks.com/isbn/9780203846360" TargetMode="External"/><Relationship Id="rId229" Type="http://schemas.openxmlformats.org/officeDocument/2006/relationships/hyperlink" Target="http://www.tandfebooks.com/isbn/9780203854686" TargetMode="External"/><Relationship Id="rId380" Type="http://schemas.openxmlformats.org/officeDocument/2006/relationships/hyperlink" Target="http://services.igi-global.com/resolvedoi/resolve.aspx?doi=10.4018/978-1-60566-796-6" TargetMode="External"/><Relationship Id="rId436" Type="http://schemas.openxmlformats.org/officeDocument/2006/relationships/hyperlink" Target="http://www.tandfebooks.com/isbn/9780203860113" TargetMode="External"/><Relationship Id="rId601" Type="http://schemas.openxmlformats.org/officeDocument/2006/relationships/hyperlink" Target="http://dx.doi.org/10.1515/9783110297027" TargetMode="External"/><Relationship Id="rId643" Type="http://schemas.openxmlformats.org/officeDocument/2006/relationships/hyperlink" Target="https://doi.org/10.4159/harvard.9780674067851" TargetMode="External"/><Relationship Id="rId240" Type="http://schemas.openxmlformats.org/officeDocument/2006/relationships/hyperlink" Target="http://www.sciencedirect.com/science/book/9781843347194" TargetMode="External"/><Relationship Id="rId478" Type="http://schemas.openxmlformats.org/officeDocument/2006/relationships/hyperlink" Target="http://ebooks.abc-clio.com/?isbn=9781610695978" TargetMode="External"/><Relationship Id="rId685" Type="http://schemas.openxmlformats.org/officeDocument/2006/relationships/hyperlink" Target="https://doi.org/10.1515/9783110224641" TargetMode="External"/><Relationship Id="rId35" Type="http://schemas.openxmlformats.org/officeDocument/2006/relationships/hyperlink" Target="http://ebooks.abc-clio.com/?isbn=9781610692885" TargetMode="External"/><Relationship Id="rId77" Type="http://schemas.openxmlformats.org/officeDocument/2006/relationships/hyperlink" Target="http://ebooks.abc-clio.com/?isbn=9780313346736" TargetMode="External"/><Relationship Id="rId100" Type="http://schemas.openxmlformats.org/officeDocument/2006/relationships/hyperlink" Target="http://ebooks.abc-clio.com/?isbn=9780313386985" TargetMode="External"/><Relationship Id="rId282" Type="http://schemas.openxmlformats.org/officeDocument/2006/relationships/hyperlink" Target="http://dx.doi.org/10.4159/harvard.9780674063242" TargetMode="External"/><Relationship Id="rId338" Type="http://schemas.openxmlformats.org/officeDocument/2006/relationships/hyperlink" Target="http://services.igi-global.com/resolvedoi/resolve.aspx?doi=10.4018/978-1-46664-888-3" TargetMode="External"/><Relationship Id="rId503" Type="http://schemas.openxmlformats.org/officeDocument/2006/relationships/hyperlink" Target="http://ebooks.abc-clio.com/?isbn=9780313376375" TargetMode="External"/><Relationship Id="rId545" Type="http://schemas.openxmlformats.org/officeDocument/2006/relationships/hyperlink" Target="http://ebooks.abc-clio.com/?isbn=9781598849530" TargetMode="External"/><Relationship Id="rId587" Type="http://schemas.openxmlformats.org/officeDocument/2006/relationships/hyperlink" Target="http://www.tandfebooks.com/isbn/9780203858387" TargetMode="External"/><Relationship Id="rId8" Type="http://schemas.openxmlformats.org/officeDocument/2006/relationships/hyperlink" Target="https://doi.org/10.1515/9783110293609" TargetMode="External"/><Relationship Id="rId142" Type="http://schemas.openxmlformats.org/officeDocument/2006/relationships/hyperlink" Target="http://dx.doi.org/10.4159/harvard.9780674061019" TargetMode="External"/><Relationship Id="rId184" Type="http://schemas.openxmlformats.org/officeDocument/2006/relationships/hyperlink" Target="http://www.tandfebooks.com/isbn/9780203832981" TargetMode="External"/><Relationship Id="rId391" Type="http://schemas.openxmlformats.org/officeDocument/2006/relationships/hyperlink" Target="http://services.igi-global.com/resolvedoi/resolve.aspx?doi=10.4018/978-1-46664-546-2" TargetMode="External"/><Relationship Id="rId405" Type="http://schemas.openxmlformats.org/officeDocument/2006/relationships/hyperlink" Target="http://services.igi-global.com/resolvedoi/resolve.aspx?doi=10.4018/978-1-46664-193-8" TargetMode="External"/><Relationship Id="rId447" Type="http://schemas.openxmlformats.org/officeDocument/2006/relationships/hyperlink" Target="http://ebooks.windeal.com.tw/ios/cover.asp?isbn=9781607500537" TargetMode="External"/><Relationship Id="rId612" Type="http://schemas.openxmlformats.org/officeDocument/2006/relationships/hyperlink" Target="http://www.sciencedirect.com/science/book/9780857095251" TargetMode="External"/><Relationship Id="rId251" Type="http://schemas.openxmlformats.org/officeDocument/2006/relationships/hyperlink" Target="http://www.sciencedirect.com/science/book/9781845693862" TargetMode="External"/><Relationship Id="rId489" Type="http://schemas.openxmlformats.org/officeDocument/2006/relationships/hyperlink" Target="http://ebooks.abc-clio.com/?isbn=9780313362491" TargetMode="External"/><Relationship Id="rId654" Type="http://schemas.openxmlformats.org/officeDocument/2006/relationships/hyperlink" Target="https://doi.org/10.4159/harvard.9780674067547" TargetMode="External"/><Relationship Id="rId696" Type="http://schemas.openxmlformats.org/officeDocument/2006/relationships/hyperlink" Target="https://doi.org/10.1515/9783110223569" TargetMode="External"/><Relationship Id="rId46" Type="http://schemas.openxmlformats.org/officeDocument/2006/relationships/hyperlink" Target="http://ebooks.abc-clio.com/?isbn=9781440830600" TargetMode="External"/><Relationship Id="rId293" Type="http://schemas.openxmlformats.org/officeDocument/2006/relationships/hyperlink" Target="http://www.tandfebooks.com/isbn/9780203145050" TargetMode="External"/><Relationship Id="rId307" Type="http://schemas.openxmlformats.org/officeDocument/2006/relationships/hyperlink" Target="http://ebooks.abc-clio.com/?isbn=9781598846584" TargetMode="External"/><Relationship Id="rId349" Type="http://schemas.openxmlformats.org/officeDocument/2006/relationships/hyperlink" Target="http://services.igi-global.com/resolvedoi/resolve.aspx?doi=10.4018/978-1-46665-864-6" TargetMode="External"/><Relationship Id="rId514" Type="http://schemas.openxmlformats.org/officeDocument/2006/relationships/hyperlink" Target="http://ebooks.abc-clio.com/?isbn=9781598847444" TargetMode="External"/><Relationship Id="rId556" Type="http://schemas.openxmlformats.org/officeDocument/2006/relationships/hyperlink" Target="http://services.igi-global.com/resolvedoi/resolve.aspx?doi=10.4018/978-1-46664-165-5" TargetMode="External"/><Relationship Id="rId88" Type="http://schemas.openxmlformats.org/officeDocument/2006/relationships/hyperlink" Target="http://ebooks.abc-clio.com/?isbn=9780313359118" TargetMode="External"/><Relationship Id="rId111" Type="http://schemas.openxmlformats.org/officeDocument/2006/relationships/hyperlink" Target="http://services.igi-global.com/resolvedoi/resolve.aspx?doi=10.4018/978-1-46665-884-4" TargetMode="External"/><Relationship Id="rId153" Type="http://schemas.openxmlformats.org/officeDocument/2006/relationships/hyperlink" Target="http://dx.doi.org/10.4159/harvard.9780674060968" TargetMode="External"/><Relationship Id="rId195" Type="http://schemas.openxmlformats.org/officeDocument/2006/relationships/hyperlink" Target="http://www.tandfebooks.com/isbn/9780203853184" TargetMode="External"/><Relationship Id="rId209" Type="http://schemas.openxmlformats.org/officeDocument/2006/relationships/hyperlink" Target="http://www.tandfebooks.com/isbn/9780203893517" TargetMode="External"/><Relationship Id="rId360" Type="http://schemas.openxmlformats.org/officeDocument/2006/relationships/hyperlink" Target="http://services.igi-global.com/resolvedoi/resolve.aspx?doi=10.4018/978-1-46665-129-6" TargetMode="External"/><Relationship Id="rId416" Type="http://schemas.openxmlformats.org/officeDocument/2006/relationships/hyperlink" Target="http://services.igi-global.com/resolvedoi/resolve.aspx?doi=10.4018/978-1-46665-860-8" TargetMode="External"/><Relationship Id="rId598" Type="http://schemas.openxmlformats.org/officeDocument/2006/relationships/hyperlink" Target="http://www.sciencedirect.com/science/book/9781845699888" TargetMode="External"/><Relationship Id="rId220" Type="http://schemas.openxmlformats.org/officeDocument/2006/relationships/hyperlink" Target="http://www.tandfebooks.com/isbn/9780203833681" TargetMode="External"/><Relationship Id="rId458" Type="http://schemas.openxmlformats.org/officeDocument/2006/relationships/hyperlink" Target="http://www.tandfebooks.com/isbn/9780203839294" TargetMode="External"/><Relationship Id="rId623" Type="http://schemas.openxmlformats.org/officeDocument/2006/relationships/hyperlink" Target="http://www.sciencedirect.com/science/book/9781843347439" TargetMode="External"/><Relationship Id="rId665" Type="http://schemas.openxmlformats.org/officeDocument/2006/relationships/hyperlink" Target="https://doi.org/10.1515/9783110289879" TargetMode="External"/><Relationship Id="rId15" Type="http://schemas.openxmlformats.org/officeDocument/2006/relationships/hyperlink" Target="https://doi.org/10.4159/harvard.9780674067233" TargetMode="External"/><Relationship Id="rId57" Type="http://schemas.openxmlformats.org/officeDocument/2006/relationships/hyperlink" Target="http://www.tandfebooks.com/isbn/9780203832172" TargetMode="External"/><Relationship Id="rId262" Type="http://schemas.openxmlformats.org/officeDocument/2006/relationships/hyperlink" Target="https://doi.org/10.1515/9783034612173" TargetMode="External"/><Relationship Id="rId318" Type="http://schemas.openxmlformats.org/officeDocument/2006/relationships/hyperlink" Target="http://dx.doi.org/10.1515/9783110281149" TargetMode="External"/><Relationship Id="rId525" Type="http://schemas.openxmlformats.org/officeDocument/2006/relationships/hyperlink" Target="http://ebooks.abc-clio.com/?isbn=9781610693851" TargetMode="External"/><Relationship Id="rId567" Type="http://schemas.openxmlformats.org/officeDocument/2006/relationships/hyperlink" Target="http://services.igi-global.com/resolvedoi/resolve.aspx?doi=10.4018/978-1-46661-921-0" TargetMode="External"/><Relationship Id="rId99" Type="http://schemas.openxmlformats.org/officeDocument/2006/relationships/hyperlink" Target="http://ebooks.abc-clio.com/?isbn=9781440829444" TargetMode="External"/><Relationship Id="rId122" Type="http://schemas.openxmlformats.org/officeDocument/2006/relationships/hyperlink" Target="http://www.tandfebooks.com/isbn/9781849774895" TargetMode="External"/><Relationship Id="rId164" Type="http://schemas.openxmlformats.org/officeDocument/2006/relationships/hyperlink" Target="http://www.tandfebooks.com/isbn/9780203838020" TargetMode="External"/><Relationship Id="rId371" Type="http://schemas.openxmlformats.org/officeDocument/2006/relationships/hyperlink" Target="http://services.igi-global.com/resolvedoi/resolve.aspx?doi=10.4018/978-1-46665-170-8" TargetMode="External"/><Relationship Id="rId427" Type="http://schemas.openxmlformats.org/officeDocument/2006/relationships/hyperlink" Target="http://ebooks.windeal.com.tw/ios/cover.asp?isbn=9781614992530" TargetMode="External"/><Relationship Id="rId469" Type="http://schemas.openxmlformats.org/officeDocument/2006/relationships/hyperlink" Target="http://ebooks.abc-clio.com/?isbn=9780313379697" TargetMode="External"/><Relationship Id="rId634" Type="http://schemas.openxmlformats.org/officeDocument/2006/relationships/hyperlink" Target="http://services.igi-global.com/resolvedoi/resolve.aspx?doi=10.4018/978-1-46664-683-4" TargetMode="External"/><Relationship Id="rId676" Type="http://schemas.openxmlformats.org/officeDocument/2006/relationships/hyperlink" Target="https://doi.org/10.1515/9781614510208" TargetMode="External"/><Relationship Id="rId26" Type="http://schemas.openxmlformats.org/officeDocument/2006/relationships/hyperlink" Target="https://doi.org/10.4159/harvard.9780674067646" TargetMode="External"/><Relationship Id="rId231" Type="http://schemas.openxmlformats.org/officeDocument/2006/relationships/hyperlink" Target="http://www.sciencedirect.com/science/book/9781843346975" TargetMode="External"/><Relationship Id="rId273" Type="http://schemas.openxmlformats.org/officeDocument/2006/relationships/hyperlink" Target="http://dx.doi.org/10.1515/9783110315233" TargetMode="External"/><Relationship Id="rId329" Type="http://schemas.openxmlformats.org/officeDocument/2006/relationships/hyperlink" Target="http://services.igi-global.com/resolvedoi/resolve.aspx?doi=10.4018/978-1-46662-651-5" TargetMode="External"/><Relationship Id="rId480" Type="http://schemas.openxmlformats.org/officeDocument/2006/relationships/hyperlink" Target="http://ebooks.abc-clio.com/?isbn=9781610692649" TargetMode="External"/><Relationship Id="rId536" Type="http://schemas.openxmlformats.org/officeDocument/2006/relationships/hyperlink" Target="http://ebooks.abc-clio.com/?isbn=9781610691062" TargetMode="External"/><Relationship Id="rId701" Type="http://schemas.openxmlformats.org/officeDocument/2006/relationships/printerSettings" Target="../printerSettings/printerSettings2.bin"/><Relationship Id="rId68" Type="http://schemas.openxmlformats.org/officeDocument/2006/relationships/hyperlink" Target="http://ebooks.abc-clio.com/?isbn=9780313082771" TargetMode="External"/><Relationship Id="rId133" Type="http://schemas.openxmlformats.org/officeDocument/2006/relationships/hyperlink" Target="http://www.tandfebooks.com/isbn/9780203876398" TargetMode="External"/><Relationship Id="rId175" Type="http://schemas.openxmlformats.org/officeDocument/2006/relationships/hyperlink" Target="http://www.tandfebooks.com/isbn/9780203880692" TargetMode="External"/><Relationship Id="rId340" Type="http://schemas.openxmlformats.org/officeDocument/2006/relationships/hyperlink" Target="http://services.igi-global.com/resolvedoi/resolve.aspx?doi=10.4018/978-1-46664-357-4" TargetMode="External"/><Relationship Id="rId578" Type="http://schemas.openxmlformats.org/officeDocument/2006/relationships/hyperlink" Target="http://www.tandfebooks.com/isbn/9780203846131" TargetMode="External"/><Relationship Id="rId200" Type="http://schemas.openxmlformats.org/officeDocument/2006/relationships/hyperlink" Target="http://www.tandfebooks.com/isbn/9780203873373" TargetMode="External"/><Relationship Id="rId382" Type="http://schemas.openxmlformats.org/officeDocument/2006/relationships/hyperlink" Target="http://services.igi-global.com/resolvedoi/resolve.aspx?doi=10.4018/978-1-46665-007-7" TargetMode="External"/><Relationship Id="rId438" Type="http://schemas.openxmlformats.org/officeDocument/2006/relationships/hyperlink" Target="http://www.tandfebooks.com/isbn/9780203866870" TargetMode="External"/><Relationship Id="rId603" Type="http://schemas.openxmlformats.org/officeDocument/2006/relationships/hyperlink" Target="http://www.sciencedirect.com/science/book/9781845695125" TargetMode="External"/><Relationship Id="rId645" Type="http://schemas.openxmlformats.org/officeDocument/2006/relationships/hyperlink" Target="https://doi.org/10.1515/9783110279542" TargetMode="External"/><Relationship Id="rId687" Type="http://schemas.openxmlformats.org/officeDocument/2006/relationships/hyperlink" Target="https://doi.org/10.1515/9783110249507" TargetMode="External"/><Relationship Id="rId242" Type="http://schemas.openxmlformats.org/officeDocument/2006/relationships/hyperlink" Target="http://www.sciencedirect.com/science/book/9780857094605" TargetMode="External"/><Relationship Id="rId284" Type="http://schemas.openxmlformats.org/officeDocument/2006/relationships/hyperlink" Target="http://dx.doi.org/10.1515/9783110277203" TargetMode="External"/><Relationship Id="rId491" Type="http://schemas.openxmlformats.org/officeDocument/2006/relationships/hyperlink" Target="http://ebooks.abc-clio.com/?isbn=9780313343728" TargetMode="External"/><Relationship Id="rId505" Type="http://schemas.openxmlformats.org/officeDocument/2006/relationships/hyperlink" Target="http://ebooks.abc-clio.com/?isbn=9780313379376" TargetMode="External"/><Relationship Id="rId37" Type="http://schemas.openxmlformats.org/officeDocument/2006/relationships/hyperlink" Target="http://ebooks.abc-clio.com/?isbn=9781440802850" TargetMode="External"/><Relationship Id="rId79" Type="http://schemas.openxmlformats.org/officeDocument/2006/relationships/hyperlink" Target="http://ebooks.abc-clio.com/?isbn=9780313382451" TargetMode="External"/><Relationship Id="rId102" Type="http://schemas.openxmlformats.org/officeDocument/2006/relationships/hyperlink" Target="http://ebooks.abc-clio.com/?isbn=9781610693509" TargetMode="External"/><Relationship Id="rId144" Type="http://schemas.openxmlformats.org/officeDocument/2006/relationships/hyperlink" Target="http://dx.doi.org/10.4159/harvard.9780674067196" TargetMode="External"/><Relationship Id="rId547" Type="http://schemas.openxmlformats.org/officeDocument/2006/relationships/hyperlink" Target="http://ebooks.abc-clio.com/?isbn=9780313392450" TargetMode="External"/><Relationship Id="rId589" Type="http://schemas.openxmlformats.org/officeDocument/2006/relationships/hyperlink" Target="http://dx.doi.org/10.1515/9783110294521" TargetMode="External"/><Relationship Id="rId90" Type="http://schemas.openxmlformats.org/officeDocument/2006/relationships/hyperlink" Target="http://ebooks.abc-clio.com/?isbn=9781610692847" TargetMode="External"/><Relationship Id="rId186" Type="http://schemas.openxmlformats.org/officeDocument/2006/relationships/hyperlink" Target="http://www.tandfebooks.com/isbn/9780203872819" TargetMode="External"/><Relationship Id="rId351" Type="http://schemas.openxmlformats.org/officeDocument/2006/relationships/hyperlink" Target="http://services.igi-global.com/resolvedoi/resolve.aspx?doi=10.4018/978-1-46664-221-8" TargetMode="External"/><Relationship Id="rId393" Type="http://schemas.openxmlformats.org/officeDocument/2006/relationships/hyperlink" Target="http://services.igi-global.com/resolvedoi/resolve.aspx?doi=10.4018/978-1-46665-133-3" TargetMode="External"/><Relationship Id="rId407" Type="http://schemas.openxmlformats.org/officeDocument/2006/relationships/hyperlink" Target="http://services.igi-global.com/resolvedoi/resolve.aspx?doi=10.4018/978-1-46664-777-0" TargetMode="External"/><Relationship Id="rId449" Type="http://schemas.openxmlformats.org/officeDocument/2006/relationships/hyperlink" Target="http://ebooks.windeal.com.tw/ios/cover.asp?isbn=9781614993216" TargetMode="External"/><Relationship Id="rId614" Type="http://schemas.openxmlformats.org/officeDocument/2006/relationships/hyperlink" Target="http://www.sciencedirect.com/science/book/9781907568404" TargetMode="External"/><Relationship Id="rId656" Type="http://schemas.openxmlformats.org/officeDocument/2006/relationships/hyperlink" Target="http://dx.doi.org/10.1515/9783110307474" TargetMode="External"/><Relationship Id="rId211" Type="http://schemas.openxmlformats.org/officeDocument/2006/relationships/hyperlink" Target="http://www.tandfebooks.com/isbn/9780203863381" TargetMode="External"/><Relationship Id="rId253" Type="http://schemas.openxmlformats.org/officeDocument/2006/relationships/hyperlink" Target="http://www.sciencedirect.com/science/book/9781845695682" TargetMode="External"/><Relationship Id="rId295" Type="http://schemas.openxmlformats.org/officeDocument/2006/relationships/hyperlink" Target="http://services.igi-global.com/resolvedoi/resolve.aspx?doi=10.4018/978-1-61350-344-7" TargetMode="External"/><Relationship Id="rId309" Type="http://schemas.openxmlformats.org/officeDocument/2006/relationships/hyperlink" Target="http://ebooks.abc-clio.com/?isbn=9781567207118" TargetMode="External"/><Relationship Id="rId460" Type="http://schemas.openxmlformats.org/officeDocument/2006/relationships/hyperlink" Target="http://www.tandfebooks.com/isbn/9780203892053" TargetMode="External"/><Relationship Id="rId516" Type="http://schemas.openxmlformats.org/officeDocument/2006/relationships/hyperlink" Target="http://ebooks.abc-clio.com/?isbn=9781610693769" TargetMode="External"/><Relationship Id="rId698" Type="http://schemas.openxmlformats.org/officeDocument/2006/relationships/hyperlink" Target="http://dx.doi.org/10.1515/9783110294446" TargetMode="External"/><Relationship Id="rId48" Type="http://schemas.openxmlformats.org/officeDocument/2006/relationships/hyperlink" Target="http://ebooks.abc-clio.com/?isbn=9781598840780" TargetMode="External"/><Relationship Id="rId113" Type="http://schemas.openxmlformats.org/officeDocument/2006/relationships/hyperlink" Target="http://services.igi-global.com/resolvedoi/resolve.aspx?doi=10.4018/978-1-46664-920-0" TargetMode="External"/><Relationship Id="rId320" Type="http://schemas.openxmlformats.org/officeDocument/2006/relationships/hyperlink" Target="http://dx.doi.org/10.4159/harvard.9780674067769" TargetMode="External"/><Relationship Id="rId558" Type="http://schemas.openxmlformats.org/officeDocument/2006/relationships/hyperlink" Target="http://services.igi-global.com/resolvedoi/resolve.aspx?doi=10.4018/978-1-46662-836-6" TargetMode="External"/><Relationship Id="rId155" Type="http://schemas.openxmlformats.org/officeDocument/2006/relationships/hyperlink" Target="http://dx.doi.org/10.1515/9783110308143" TargetMode="External"/><Relationship Id="rId197" Type="http://schemas.openxmlformats.org/officeDocument/2006/relationships/hyperlink" Target="http://www.tandfebooks.com/isbn/9780203642818" TargetMode="External"/><Relationship Id="rId362" Type="http://schemas.openxmlformats.org/officeDocument/2006/relationships/hyperlink" Target="http://services.igi-global.com/resolvedoi/resolve.aspx?doi=10.4018/978-1-46664-189-1" TargetMode="External"/><Relationship Id="rId418" Type="http://schemas.openxmlformats.org/officeDocument/2006/relationships/hyperlink" Target="http://services.igi-global.com/resolvedoi/resolve.aspx?doi=10.4018/978-1-46665-011-4" TargetMode="External"/><Relationship Id="rId625" Type="http://schemas.openxmlformats.org/officeDocument/2006/relationships/hyperlink" Target="http://www.sciencedirect.com/science/book/9781843347149" TargetMode="External"/><Relationship Id="rId222" Type="http://schemas.openxmlformats.org/officeDocument/2006/relationships/hyperlink" Target="http://www.tandfebooks.com/isbn/9780203870075" TargetMode="External"/><Relationship Id="rId264" Type="http://schemas.openxmlformats.org/officeDocument/2006/relationships/hyperlink" Target="http://dx.doi.org/10.1515/9783034609128" TargetMode="External"/><Relationship Id="rId471" Type="http://schemas.openxmlformats.org/officeDocument/2006/relationships/hyperlink" Target="http://ebooks.abc-clio.com/?isbn=9780313398353" TargetMode="External"/><Relationship Id="rId667" Type="http://schemas.openxmlformats.org/officeDocument/2006/relationships/hyperlink" Target="https://doi.org/10.1515/9783110241037" TargetMode="External"/><Relationship Id="rId17" Type="http://schemas.openxmlformats.org/officeDocument/2006/relationships/hyperlink" Target="https://doi.org/10.4159/harvard.9780674067837" TargetMode="External"/><Relationship Id="rId59" Type="http://schemas.openxmlformats.org/officeDocument/2006/relationships/hyperlink" Target="http://www.tandfebooks.com/isbn/9780203885550" TargetMode="External"/><Relationship Id="rId124" Type="http://schemas.openxmlformats.org/officeDocument/2006/relationships/hyperlink" Target="http://www.tandfebooks.com/isbn/9780203880470" TargetMode="External"/><Relationship Id="rId527" Type="http://schemas.openxmlformats.org/officeDocument/2006/relationships/hyperlink" Target="http://ebooks.abc-clio.com/?isbn=9781610692779" TargetMode="External"/><Relationship Id="rId569" Type="http://schemas.openxmlformats.org/officeDocument/2006/relationships/hyperlink" Target="http://services.igi-global.com/resolvedoi/resolve.aspx?doi=10.4018/978-1-46662-160-2" TargetMode="External"/><Relationship Id="rId70" Type="http://schemas.openxmlformats.org/officeDocument/2006/relationships/hyperlink" Target="http://dx.doi.org/10.4159/harvard.9780674729902" TargetMode="External"/><Relationship Id="rId166" Type="http://schemas.openxmlformats.org/officeDocument/2006/relationships/hyperlink" Target="http://www.tandfebooks.com/isbn/9780203873090" TargetMode="External"/><Relationship Id="rId331" Type="http://schemas.openxmlformats.org/officeDocument/2006/relationships/hyperlink" Target="http://services.igi-global.com/resolvedoi/resolve.aspx?doi=10.4018/978-1-46666-034-2" TargetMode="External"/><Relationship Id="rId373" Type="http://schemas.openxmlformats.org/officeDocument/2006/relationships/hyperlink" Target="http://services.igi-global.com/resolvedoi/resolve.aspx?doi=10.4018/978-1-46661-918-0" TargetMode="External"/><Relationship Id="rId429" Type="http://schemas.openxmlformats.org/officeDocument/2006/relationships/hyperlink" Target="http://ebooks.windeal.com.tw/ios/cover.asp?isbn=9781614992752" TargetMode="External"/><Relationship Id="rId580" Type="http://schemas.openxmlformats.org/officeDocument/2006/relationships/hyperlink" Target="http://www.tandfebooks.com/isbn/9780203874400" TargetMode="External"/><Relationship Id="rId636" Type="http://schemas.openxmlformats.org/officeDocument/2006/relationships/hyperlink" Target="http://services.igi-global.com/resolvedoi/resolve.aspx?doi=10.4018/978-1-46664-687-2" TargetMode="External"/><Relationship Id="rId1" Type="http://schemas.openxmlformats.org/officeDocument/2006/relationships/hyperlink" Target="https://doi.org/10.11129/detail.9783034614733" TargetMode="External"/><Relationship Id="rId233" Type="http://schemas.openxmlformats.org/officeDocument/2006/relationships/hyperlink" Target="http://www.sciencedirect.com/science/book/9780857094704" TargetMode="External"/><Relationship Id="rId440" Type="http://schemas.openxmlformats.org/officeDocument/2006/relationships/hyperlink" Target="http://ebooks.windeal.com.tw/ios/cover.asp?isbn=9781614993124" TargetMode="External"/><Relationship Id="rId678" Type="http://schemas.openxmlformats.org/officeDocument/2006/relationships/hyperlink" Target="https://doi.org/10.4159/harvard.9780674074637" TargetMode="External"/><Relationship Id="rId28" Type="http://schemas.openxmlformats.org/officeDocument/2006/relationships/hyperlink" Target="https://doi.org/10.4159/harvard.9780674065406" TargetMode="External"/><Relationship Id="rId275" Type="http://schemas.openxmlformats.org/officeDocument/2006/relationships/hyperlink" Target="http://dx.doi.org/10.1515/9783110309935" TargetMode="External"/><Relationship Id="rId300" Type="http://schemas.openxmlformats.org/officeDocument/2006/relationships/hyperlink" Target="http://ebooks.abc-clio.com/?isbn=9781586835460" TargetMode="External"/><Relationship Id="rId482" Type="http://schemas.openxmlformats.org/officeDocument/2006/relationships/hyperlink" Target="http://ebooks.abc-clio.com/?isbn=9781610690782" TargetMode="External"/><Relationship Id="rId538" Type="http://schemas.openxmlformats.org/officeDocument/2006/relationships/hyperlink" Target="http://ebooks.abc-clio.com/?isbn=9780313375675" TargetMode="External"/><Relationship Id="rId81" Type="http://schemas.openxmlformats.org/officeDocument/2006/relationships/hyperlink" Target="http://ebooks.abc-clio.com/?isbn=9781440804274" TargetMode="External"/><Relationship Id="rId135" Type="http://schemas.openxmlformats.org/officeDocument/2006/relationships/hyperlink" Target="http://www.tandfebooks.com/isbn/9780203803820" TargetMode="External"/><Relationship Id="rId177" Type="http://schemas.openxmlformats.org/officeDocument/2006/relationships/hyperlink" Target="http://www.tandfebooks.com/isbn/9781849775144" TargetMode="External"/><Relationship Id="rId342" Type="http://schemas.openxmlformats.org/officeDocument/2006/relationships/hyperlink" Target="http://services.igi-global.com/resolvedoi/resolve.aspx?doi=10.4018/978-1-46664-486-1" TargetMode="External"/><Relationship Id="rId384" Type="http://schemas.openxmlformats.org/officeDocument/2006/relationships/hyperlink" Target="http://services.igi-global.com/resolvedoi/resolve.aspx?doi=10.4018/978-1-46661-897-8" TargetMode="External"/><Relationship Id="rId591" Type="http://schemas.openxmlformats.org/officeDocument/2006/relationships/hyperlink" Target="http://www.tandfebooks.com/isbn/9780415965545" TargetMode="External"/><Relationship Id="rId605" Type="http://schemas.openxmlformats.org/officeDocument/2006/relationships/hyperlink" Target="http://www.sciencedirect.com/science/book/9781907568800" TargetMode="External"/><Relationship Id="rId202" Type="http://schemas.openxmlformats.org/officeDocument/2006/relationships/hyperlink" Target="http://www.tandfebooks.com/isbn/9780203831410" TargetMode="External"/><Relationship Id="rId244" Type="http://schemas.openxmlformats.org/officeDocument/2006/relationships/hyperlink" Target="http://www.sciencedirect.com/science/book/9781843347019" TargetMode="External"/><Relationship Id="rId647" Type="http://schemas.openxmlformats.org/officeDocument/2006/relationships/hyperlink" Target="http://dx.doi.org/10.1515/9783110220049" TargetMode="External"/><Relationship Id="rId689" Type="http://schemas.openxmlformats.org/officeDocument/2006/relationships/hyperlink" Target="https://doi.org/10.1515/9783110250114" TargetMode="External"/><Relationship Id="rId39" Type="http://schemas.openxmlformats.org/officeDocument/2006/relationships/hyperlink" Target="http://ebooks.abc-clio.com/?isbn=9780313397530" TargetMode="External"/><Relationship Id="rId286" Type="http://schemas.openxmlformats.org/officeDocument/2006/relationships/hyperlink" Target="http://www.sciencedirect.com/science/book/9781845699826" TargetMode="External"/><Relationship Id="rId451" Type="http://schemas.openxmlformats.org/officeDocument/2006/relationships/hyperlink" Target="http://www.tandfebooks.com/isbn/9780203879191" TargetMode="External"/><Relationship Id="rId493" Type="http://schemas.openxmlformats.org/officeDocument/2006/relationships/hyperlink" Target="http://ebooks.abc-clio.com/?isbn=9780313056215" TargetMode="External"/><Relationship Id="rId507" Type="http://schemas.openxmlformats.org/officeDocument/2006/relationships/hyperlink" Target="http://ebooks.abc-clio.com/?isbn=9780313393549" TargetMode="External"/><Relationship Id="rId549" Type="http://schemas.openxmlformats.org/officeDocument/2006/relationships/hyperlink" Target="http://ebooks.abc-clio.com/?isbn=9781610692007" TargetMode="External"/><Relationship Id="rId50" Type="http://schemas.openxmlformats.org/officeDocument/2006/relationships/hyperlink" Target="http://ebooks.abc-clio.com/?isbn=9781440828799" TargetMode="External"/><Relationship Id="rId104" Type="http://schemas.openxmlformats.org/officeDocument/2006/relationships/hyperlink" Target="http://ebooks.abc-clio.com/?isbn=9780313399244" TargetMode="External"/><Relationship Id="rId146" Type="http://schemas.openxmlformats.org/officeDocument/2006/relationships/hyperlink" Target="http://dx.doi.org/10.1515/9783110278927" TargetMode="External"/><Relationship Id="rId188" Type="http://schemas.openxmlformats.org/officeDocument/2006/relationships/hyperlink" Target="http://www.tandfebooks.com/isbn/9780203863626" TargetMode="External"/><Relationship Id="rId311" Type="http://schemas.openxmlformats.org/officeDocument/2006/relationships/hyperlink" Target="http://dx.doi.org/10.1515/9783110281194" TargetMode="External"/><Relationship Id="rId353" Type="http://schemas.openxmlformats.org/officeDocument/2006/relationships/hyperlink" Target="http://services.igi-global.com/resolvedoi/resolve.aspx?doi=10.4018/978-1-46664-522-6" TargetMode="External"/><Relationship Id="rId395" Type="http://schemas.openxmlformats.org/officeDocument/2006/relationships/hyperlink" Target="http://services.igi-global.com/resolvedoi/resolve.aspx?doi=10.4018/978-1-46661-574-8" TargetMode="External"/><Relationship Id="rId409" Type="http://schemas.openxmlformats.org/officeDocument/2006/relationships/hyperlink" Target="http://services.igi-global.com/resolvedoi/resolve.aspx?doi=10.4018/978-1-46664-868-5" TargetMode="External"/><Relationship Id="rId560" Type="http://schemas.openxmlformats.org/officeDocument/2006/relationships/hyperlink" Target="http://services.igi-global.com/resolvedoi/resolve.aspx?doi=10.4018/978-1-46664-329-1" TargetMode="External"/><Relationship Id="rId92" Type="http://schemas.openxmlformats.org/officeDocument/2006/relationships/hyperlink" Target="http://ebooks.abc-clio.com/?isbn=9781598849370" TargetMode="External"/><Relationship Id="rId213" Type="http://schemas.openxmlformats.org/officeDocument/2006/relationships/hyperlink" Target="http://www.tandfebooks.com/isbn/9780203869550" TargetMode="External"/><Relationship Id="rId420" Type="http://schemas.openxmlformats.org/officeDocument/2006/relationships/hyperlink" Target="http://services.igi-global.com/resolvedoi/resolve.aspx?doi=10.4018/978-1-46664-510-3" TargetMode="External"/><Relationship Id="rId616" Type="http://schemas.openxmlformats.org/officeDocument/2006/relationships/hyperlink" Target="http://www.sciencedirect.com/science/book/9780857095930" TargetMode="External"/><Relationship Id="rId658" Type="http://schemas.openxmlformats.org/officeDocument/2006/relationships/hyperlink" Target="http://dx.doi.org/10.4159/harvard.9780674060937" TargetMode="External"/><Relationship Id="rId255" Type="http://schemas.openxmlformats.org/officeDocument/2006/relationships/hyperlink" Target="http://www.sciencedirect.com/science/book/9781843347361" TargetMode="External"/><Relationship Id="rId297" Type="http://schemas.openxmlformats.org/officeDocument/2006/relationships/hyperlink" Target="http://ebooks.abc-clio.com/?isbn=9781598845952" TargetMode="External"/><Relationship Id="rId462" Type="http://schemas.openxmlformats.org/officeDocument/2006/relationships/hyperlink" Target="http://www.tandfebooks.com/isbn/9780203929186" TargetMode="External"/><Relationship Id="rId518" Type="http://schemas.openxmlformats.org/officeDocument/2006/relationships/hyperlink" Target="http://ebooks.abc-clio.com/?isbn=9780313393921" TargetMode="External"/><Relationship Id="rId115" Type="http://schemas.openxmlformats.org/officeDocument/2006/relationships/hyperlink" Target="http://services.igi-global.com/resolvedoi/resolve.aspx?doi=10.4018/978-1-46666-086-1" TargetMode="External"/><Relationship Id="rId157" Type="http://schemas.openxmlformats.org/officeDocument/2006/relationships/hyperlink" Target="http://www.tandfebooks.com/isbn/9780203878491" TargetMode="External"/><Relationship Id="rId322" Type="http://schemas.openxmlformats.org/officeDocument/2006/relationships/hyperlink" Target="http://dx.doi.org/10.1515/9783110295313" TargetMode="External"/><Relationship Id="rId364" Type="http://schemas.openxmlformats.org/officeDocument/2006/relationships/hyperlink" Target="http://services.igi-global.com/resolvedoi/resolve.aspx?doi=10.4018/978-1-46664-341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5"/>
  <sheetViews>
    <sheetView view="pageLayout" topLeftCell="A606" zoomScaleNormal="100" workbookViewId="0">
      <selection activeCell="H619" sqref="H619"/>
    </sheetView>
  </sheetViews>
  <sheetFormatPr defaultColWidth="8.75" defaultRowHeight="14.25"/>
  <cols>
    <col min="1" max="1" width="3.75" style="11" customWidth="1"/>
    <col min="2" max="2" width="8.75" style="6" customWidth="1"/>
    <col min="3" max="3" width="6.375" style="6" customWidth="1"/>
    <col min="4" max="4" width="8.875" style="19" customWidth="1"/>
    <col min="5" max="5" width="9.25" style="19" customWidth="1"/>
    <col min="6" max="7" width="12.875" style="11" customWidth="1"/>
    <col min="8" max="8" width="51.375" style="15" customWidth="1"/>
    <col min="9" max="9" width="5" style="11" customWidth="1"/>
    <col min="10" max="10" width="3" style="11" customWidth="1"/>
    <col min="11" max="11" width="17.75" style="6" customWidth="1"/>
    <col min="12" max="12" width="10" style="6" customWidth="1"/>
    <col min="13" max="13" width="3.5" style="11" customWidth="1"/>
    <col min="14" max="14" width="25.25" style="6" customWidth="1"/>
    <col min="15" max="15" width="12.375" style="6" customWidth="1"/>
    <col min="16" max="16384" width="8.75" style="6"/>
  </cols>
  <sheetData>
    <row r="1" spans="1:15" s="3" customFormat="1" ht="28.5">
      <c r="A1" s="1" t="s">
        <v>1058</v>
      </c>
      <c r="B1" s="1" t="s">
        <v>2594</v>
      </c>
      <c r="C1" s="1" t="s">
        <v>2595</v>
      </c>
      <c r="D1" s="16" t="s">
        <v>2621</v>
      </c>
      <c r="E1" s="16" t="s">
        <v>2622</v>
      </c>
      <c r="F1" s="2" t="s">
        <v>2596</v>
      </c>
      <c r="G1" s="2" t="s">
        <v>2597</v>
      </c>
      <c r="H1" s="1" t="s">
        <v>2598</v>
      </c>
      <c r="I1" s="1" t="s">
        <v>2603</v>
      </c>
      <c r="J1" s="1" t="s">
        <v>2600</v>
      </c>
      <c r="K1" s="1" t="s">
        <v>2601</v>
      </c>
      <c r="L1" s="1" t="s">
        <v>2602</v>
      </c>
      <c r="M1" s="1" t="s">
        <v>2599</v>
      </c>
      <c r="N1" s="33" t="s">
        <v>2623</v>
      </c>
      <c r="O1" s="31" t="s">
        <v>2580</v>
      </c>
    </row>
    <row r="2" spans="1:15">
      <c r="A2" s="4">
        <v>1</v>
      </c>
      <c r="B2" s="5" t="s">
        <v>306</v>
      </c>
      <c r="C2" s="5" t="s">
        <v>866</v>
      </c>
      <c r="D2" s="17" t="s">
        <v>4142</v>
      </c>
      <c r="E2" s="17" t="s">
        <v>4143</v>
      </c>
      <c r="F2" s="20" t="s">
        <v>2624</v>
      </c>
      <c r="G2" s="20" t="s">
        <v>3493</v>
      </c>
      <c r="H2" s="23" t="s">
        <v>867</v>
      </c>
      <c r="I2" s="12">
        <v>2013</v>
      </c>
      <c r="J2" s="12">
        <v>1</v>
      </c>
      <c r="K2" s="5" t="s">
        <v>868</v>
      </c>
      <c r="L2" s="5" t="s">
        <v>2606</v>
      </c>
      <c r="M2" s="12">
        <v>2</v>
      </c>
      <c r="N2" s="34" t="str">
        <f>HYPERLINK("http://ebooks.abc-clio.com/?isbn=9781610690867")</f>
        <v>http://ebooks.abc-clio.com/?isbn=9781610690867</v>
      </c>
      <c r="O2" s="32" t="s">
        <v>2581</v>
      </c>
    </row>
    <row r="3" spans="1:15">
      <c r="A3" s="4">
        <v>2</v>
      </c>
      <c r="B3" s="5" t="s">
        <v>306</v>
      </c>
      <c r="C3" s="5" t="s">
        <v>717</v>
      </c>
      <c r="D3" s="17" t="s">
        <v>4144</v>
      </c>
      <c r="E3" s="17" t="s">
        <v>4145</v>
      </c>
      <c r="F3" s="20" t="s">
        <v>2625</v>
      </c>
      <c r="G3" s="20" t="s">
        <v>3494</v>
      </c>
      <c r="H3" s="23" t="s">
        <v>718</v>
      </c>
      <c r="I3" s="12">
        <v>2012</v>
      </c>
      <c r="J3" s="12">
        <v>1</v>
      </c>
      <c r="K3" s="5" t="s">
        <v>719</v>
      </c>
      <c r="L3" s="5" t="s">
        <v>310</v>
      </c>
      <c r="M3" s="12">
        <v>1</v>
      </c>
      <c r="N3" s="34" t="str">
        <f>HYPERLINK("http://ebooks.abc-clio.com/?isbn=9781440803635")</f>
        <v>http://ebooks.abc-clio.com/?isbn=9781440803635</v>
      </c>
      <c r="O3" s="32" t="s">
        <v>2581</v>
      </c>
    </row>
    <row r="4" spans="1:15">
      <c r="A4" s="4">
        <v>3</v>
      </c>
      <c r="B4" s="5" t="s">
        <v>306</v>
      </c>
      <c r="C4" s="5" t="s">
        <v>902</v>
      </c>
      <c r="D4" s="17" t="s">
        <v>4146</v>
      </c>
      <c r="E4" s="17" t="s">
        <v>4147</v>
      </c>
      <c r="F4" s="20" t="s">
        <v>2626</v>
      </c>
      <c r="G4" s="20" t="s">
        <v>3495</v>
      </c>
      <c r="H4" s="23" t="s">
        <v>145</v>
      </c>
      <c r="I4" s="12">
        <v>2013</v>
      </c>
      <c r="J4" s="12">
        <v>1</v>
      </c>
      <c r="K4" s="5" t="s">
        <v>146</v>
      </c>
      <c r="L4" s="5" t="s">
        <v>710</v>
      </c>
      <c r="M4" s="12">
        <v>1</v>
      </c>
      <c r="N4" s="34" t="str">
        <f>HYPERLINK("http://ebooks.abc-clio.com/?isbn=9781610692885")</f>
        <v>http://ebooks.abc-clio.com/?isbn=9781610692885</v>
      </c>
      <c r="O4" s="32" t="s">
        <v>2581</v>
      </c>
    </row>
    <row r="5" spans="1:15">
      <c r="A5" s="4">
        <v>4</v>
      </c>
      <c r="B5" s="5" t="s">
        <v>306</v>
      </c>
      <c r="C5" s="5" t="s">
        <v>23</v>
      </c>
      <c r="D5" s="17" t="s">
        <v>4148</v>
      </c>
      <c r="E5" s="17" t="s">
        <v>4149</v>
      </c>
      <c r="F5" s="20" t="s">
        <v>2627</v>
      </c>
      <c r="G5" s="20" t="s">
        <v>3496</v>
      </c>
      <c r="H5" s="23" t="s">
        <v>147</v>
      </c>
      <c r="I5" s="12">
        <v>2013</v>
      </c>
      <c r="J5" s="12">
        <v>1</v>
      </c>
      <c r="K5" s="5" t="s">
        <v>148</v>
      </c>
      <c r="L5" s="5" t="s">
        <v>310</v>
      </c>
      <c r="M5" s="12">
        <v>1</v>
      </c>
      <c r="N5" s="34" t="str">
        <f>HYPERLINK("http://ebooks.abc-clio.com/?isbn=9780313393860")</f>
        <v>http://ebooks.abc-clio.com/?isbn=9780313393860</v>
      </c>
      <c r="O5" s="32" t="s">
        <v>2581</v>
      </c>
    </row>
    <row r="6" spans="1:15">
      <c r="A6" s="4">
        <v>5</v>
      </c>
      <c r="B6" s="5" t="s">
        <v>306</v>
      </c>
      <c r="C6" s="5" t="s">
        <v>711</v>
      </c>
      <c r="D6" s="17" t="s">
        <v>4150</v>
      </c>
      <c r="E6" s="17" t="s">
        <v>4151</v>
      </c>
      <c r="F6" s="20" t="s">
        <v>2628</v>
      </c>
      <c r="G6" s="20" t="s">
        <v>3497</v>
      </c>
      <c r="H6" s="23" t="s">
        <v>712</v>
      </c>
      <c r="I6" s="12">
        <v>2012</v>
      </c>
      <c r="J6" s="12">
        <v>1</v>
      </c>
      <c r="K6" s="5" t="s">
        <v>713</v>
      </c>
      <c r="L6" s="5" t="s">
        <v>310</v>
      </c>
      <c r="M6" s="12">
        <v>1</v>
      </c>
      <c r="N6" s="34" t="str">
        <f>HYPERLINK("http://ebooks.abc-clio.com/?isbn=9781440802850")</f>
        <v>http://ebooks.abc-clio.com/?isbn=9781440802850</v>
      </c>
      <c r="O6" s="32" t="s">
        <v>2581</v>
      </c>
    </row>
    <row r="7" spans="1:15">
      <c r="A7" s="4">
        <v>6</v>
      </c>
      <c r="B7" s="5" t="s">
        <v>306</v>
      </c>
      <c r="C7" s="5" t="s">
        <v>869</v>
      </c>
      <c r="D7" s="17" t="s">
        <v>4152</v>
      </c>
      <c r="E7" s="17" t="s">
        <v>4153</v>
      </c>
      <c r="F7" s="20" t="s">
        <v>2629</v>
      </c>
      <c r="G7" s="20" t="s">
        <v>3498</v>
      </c>
      <c r="H7" s="23" t="s">
        <v>870</v>
      </c>
      <c r="I7" s="12">
        <v>2013</v>
      </c>
      <c r="J7" s="12">
        <v>1</v>
      </c>
      <c r="K7" s="5" t="s">
        <v>871</v>
      </c>
      <c r="L7" s="5" t="s">
        <v>310</v>
      </c>
      <c r="M7" s="12">
        <v>3</v>
      </c>
      <c r="N7" s="34" t="str">
        <f>HYPERLINK("http://ebooks.abc-clio.com/?isbn=9780313398377")</f>
        <v>http://ebooks.abc-clio.com/?isbn=9780313398377</v>
      </c>
      <c r="O7" s="32" t="s">
        <v>2581</v>
      </c>
    </row>
    <row r="8" spans="1:15">
      <c r="A8" s="4">
        <v>7</v>
      </c>
      <c r="B8" s="5" t="s">
        <v>306</v>
      </c>
      <c r="C8" s="5" t="s">
        <v>878</v>
      </c>
      <c r="D8" s="17" t="s">
        <v>4154</v>
      </c>
      <c r="E8" s="17" t="s">
        <v>4155</v>
      </c>
      <c r="F8" s="20" t="s">
        <v>2630</v>
      </c>
      <c r="G8" s="20" t="s">
        <v>3499</v>
      </c>
      <c r="H8" s="23" t="s">
        <v>1376</v>
      </c>
      <c r="I8" s="12">
        <v>2013</v>
      </c>
      <c r="J8" s="12">
        <v>1</v>
      </c>
      <c r="K8" s="5" t="s">
        <v>1377</v>
      </c>
      <c r="L8" s="5" t="s">
        <v>317</v>
      </c>
      <c r="M8" s="12">
        <v>4</v>
      </c>
      <c r="N8" s="34" t="str">
        <f>HYPERLINK("http://ebooks.abc-clio.com/?isbn=9780313397530")</f>
        <v>http://ebooks.abc-clio.com/?isbn=9780313397530</v>
      </c>
      <c r="O8" s="32" t="s">
        <v>2581</v>
      </c>
    </row>
    <row r="9" spans="1:15">
      <c r="A9" s="4">
        <v>8</v>
      </c>
      <c r="B9" s="5" t="s">
        <v>306</v>
      </c>
      <c r="C9" s="5" t="s">
        <v>872</v>
      </c>
      <c r="D9" s="17" t="s">
        <v>4156</v>
      </c>
      <c r="E9" s="17" t="s">
        <v>4157</v>
      </c>
      <c r="F9" s="20" t="s">
        <v>2631</v>
      </c>
      <c r="G9" s="20" t="s">
        <v>3500</v>
      </c>
      <c r="H9" s="23" t="s">
        <v>873</v>
      </c>
      <c r="I9" s="12">
        <v>2011</v>
      </c>
      <c r="J9" s="12">
        <v>1</v>
      </c>
      <c r="K9" s="5" t="s">
        <v>874</v>
      </c>
      <c r="L9" s="5" t="s">
        <v>310</v>
      </c>
      <c r="M9" s="12">
        <v>1</v>
      </c>
      <c r="N9" s="34" t="str">
        <f>HYPERLINK("http://ebooks.abc-clio.com/?isbn=9781440800481")</f>
        <v>http://ebooks.abc-clio.com/?isbn=9781440800481</v>
      </c>
      <c r="O9" s="32" t="s">
        <v>2581</v>
      </c>
    </row>
    <row r="10" spans="1:15">
      <c r="A10" s="4">
        <v>9</v>
      </c>
      <c r="B10" s="5" t="s">
        <v>306</v>
      </c>
      <c r="C10" s="5" t="s">
        <v>720</v>
      </c>
      <c r="D10" s="17" t="s">
        <v>4158</v>
      </c>
      <c r="E10" s="17" t="s">
        <v>4159</v>
      </c>
      <c r="F10" s="20" t="s">
        <v>2632</v>
      </c>
      <c r="G10" s="20" t="s">
        <v>3501</v>
      </c>
      <c r="H10" s="23" t="s">
        <v>721</v>
      </c>
      <c r="I10" s="12">
        <v>2013</v>
      </c>
      <c r="J10" s="12">
        <v>1</v>
      </c>
      <c r="K10" s="5" t="s">
        <v>722</v>
      </c>
      <c r="L10" s="5" t="s">
        <v>310</v>
      </c>
      <c r="M10" s="12">
        <v>1</v>
      </c>
      <c r="N10" s="34" t="str">
        <f>HYPERLINK("http://ebooks.abc-clio.com/?isbn=9780313378973")</f>
        <v>http://ebooks.abc-clio.com/?isbn=9780313378973</v>
      </c>
      <c r="O10" s="32" t="s">
        <v>2581</v>
      </c>
    </row>
    <row r="11" spans="1:15">
      <c r="A11" s="4">
        <v>10</v>
      </c>
      <c r="B11" s="5" t="s">
        <v>306</v>
      </c>
      <c r="C11" s="5" t="s">
        <v>875</v>
      </c>
      <c r="D11" s="17" t="s">
        <v>4160</v>
      </c>
      <c r="E11" s="17" t="s">
        <v>4161</v>
      </c>
      <c r="F11" s="20" t="s">
        <v>2633</v>
      </c>
      <c r="G11" s="20" t="s">
        <v>3502</v>
      </c>
      <c r="H11" s="23" t="s">
        <v>876</v>
      </c>
      <c r="I11" s="12">
        <v>2009</v>
      </c>
      <c r="J11" s="12">
        <v>1</v>
      </c>
      <c r="K11" s="5" t="s">
        <v>877</v>
      </c>
      <c r="L11" s="5" t="s">
        <v>310</v>
      </c>
      <c r="M11" s="12">
        <v>1</v>
      </c>
      <c r="N11" s="34" t="str">
        <f>HYPERLINK("http://ebooks.abc-clio.com/?isbn=9780313365393")</f>
        <v>http://ebooks.abc-clio.com/?isbn=9780313365393</v>
      </c>
      <c r="O11" s="32" t="s">
        <v>2581</v>
      </c>
    </row>
    <row r="12" spans="1:15">
      <c r="A12" s="4">
        <v>11</v>
      </c>
      <c r="B12" s="5" t="s">
        <v>306</v>
      </c>
      <c r="C12" s="5" t="s">
        <v>878</v>
      </c>
      <c r="D12" s="17" t="s">
        <v>4162</v>
      </c>
      <c r="E12" s="17" t="s">
        <v>4163</v>
      </c>
      <c r="F12" s="20" t="s">
        <v>2634</v>
      </c>
      <c r="G12" s="20" t="s">
        <v>3503</v>
      </c>
      <c r="H12" s="23" t="s">
        <v>879</v>
      </c>
      <c r="I12" s="12">
        <v>2012</v>
      </c>
      <c r="J12" s="12">
        <v>1</v>
      </c>
      <c r="K12" s="5" t="s">
        <v>880</v>
      </c>
      <c r="L12" s="5" t="s">
        <v>317</v>
      </c>
      <c r="M12" s="12">
        <v>1</v>
      </c>
      <c r="N12" s="34" t="str">
        <f>HYPERLINK("http://ebooks.abc-clio.com/?isbn=9780313383984")</f>
        <v>http://ebooks.abc-clio.com/?isbn=9780313383984</v>
      </c>
      <c r="O12" s="32" t="s">
        <v>2581</v>
      </c>
    </row>
    <row r="13" spans="1:15">
      <c r="A13" s="4">
        <v>12</v>
      </c>
      <c r="B13" s="5" t="s">
        <v>306</v>
      </c>
      <c r="C13" s="5" t="s">
        <v>878</v>
      </c>
      <c r="D13" s="17" t="s">
        <v>4164</v>
      </c>
      <c r="E13" s="17" t="s">
        <v>4165</v>
      </c>
      <c r="F13" s="20" t="s">
        <v>2635</v>
      </c>
      <c r="G13" s="20" t="s">
        <v>3504</v>
      </c>
      <c r="H13" s="23" t="s">
        <v>881</v>
      </c>
      <c r="I13" s="12">
        <v>2011</v>
      </c>
      <c r="J13" s="12">
        <v>1</v>
      </c>
      <c r="K13" s="5" t="s">
        <v>882</v>
      </c>
      <c r="L13" s="5" t="s">
        <v>310</v>
      </c>
      <c r="M13" s="12">
        <v>1</v>
      </c>
      <c r="N13" s="34" t="str">
        <f>HYPERLINK("http://ebooks.abc-clio.com/?isbn=9780313382451")</f>
        <v>http://ebooks.abc-clio.com/?isbn=9780313382451</v>
      </c>
      <c r="O13" s="32" t="s">
        <v>2581</v>
      </c>
    </row>
    <row r="14" spans="1:15">
      <c r="A14" s="4">
        <v>13</v>
      </c>
      <c r="B14" s="5" t="s">
        <v>306</v>
      </c>
      <c r="C14" s="5" t="s">
        <v>883</v>
      </c>
      <c r="D14" s="17" t="s">
        <v>4166</v>
      </c>
      <c r="E14" s="17" t="s">
        <v>4167</v>
      </c>
      <c r="F14" s="20" t="s">
        <v>2636</v>
      </c>
      <c r="G14" s="20" t="s">
        <v>3505</v>
      </c>
      <c r="H14" s="23" t="s">
        <v>884</v>
      </c>
      <c r="I14" s="12">
        <v>2013</v>
      </c>
      <c r="J14" s="12">
        <v>1</v>
      </c>
      <c r="K14" s="5" t="s">
        <v>885</v>
      </c>
      <c r="L14" s="5" t="s">
        <v>710</v>
      </c>
      <c r="M14" s="12">
        <v>1</v>
      </c>
      <c r="N14" s="34" t="str">
        <f>HYPERLINK("http://ebooks.abc-clio.com/?isbn=9781610691536")</f>
        <v>http://ebooks.abc-clio.com/?isbn=9781610691536</v>
      </c>
      <c r="O14" s="32" t="s">
        <v>2581</v>
      </c>
    </row>
    <row r="15" spans="1:15">
      <c r="A15" s="4">
        <v>14</v>
      </c>
      <c r="B15" s="5" t="s">
        <v>306</v>
      </c>
      <c r="C15" s="5" t="s">
        <v>886</v>
      </c>
      <c r="D15" s="17" t="s">
        <v>4168</v>
      </c>
      <c r="E15" s="17" t="s">
        <v>4169</v>
      </c>
      <c r="F15" s="20" t="s">
        <v>2637</v>
      </c>
      <c r="G15" s="20" t="s">
        <v>3506</v>
      </c>
      <c r="H15" s="23" t="s">
        <v>887</v>
      </c>
      <c r="I15" s="12">
        <v>2011</v>
      </c>
      <c r="J15" s="12">
        <v>1</v>
      </c>
      <c r="K15" s="5" t="s">
        <v>888</v>
      </c>
      <c r="L15" s="5" t="s">
        <v>2606</v>
      </c>
      <c r="M15" s="12">
        <v>2</v>
      </c>
      <c r="N15" s="34" t="str">
        <f>HYPERLINK("http://ebooks.abc-clio.com/?isbn=9780313346736")</f>
        <v>http://ebooks.abc-clio.com/?isbn=9780313346736</v>
      </c>
      <c r="O15" s="32" t="s">
        <v>2581</v>
      </c>
    </row>
    <row r="16" spans="1:15">
      <c r="A16" s="4">
        <v>15</v>
      </c>
      <c r="B16" s="5" t="s">
        <v>306</v>
      </c>
      <c r="C16" s="5" t="s">
        <v>2610</v>
      </c>
      <c r="D16" s="17" t="s">
        <v>4170</v>
      </c>
      <c r="E16" s="17" t="s">
        <v>4171</v>
      </c>
      <c r="F16" s="20" t="s">
        <v>2638</v>
      </c>
      <c r="G16" s="20" t="s">
        <v>3507</v>
      </c>
      <c r="H16" s="23" t="s">
        <v>2611</v>
      </c>
      <c r="I16" s="12">
        <v>2012</v>
      </c>
      <c r="J16" s="12">
        <v>1</v>
      </c>
      <c r="K16" s="5" t="s">
        <v>3167</v>
      </c>
      <c r="L16" s="5" t="s">
        <v>317</v>
      </c>
      <c r="M16" s="12">
        <v>1</v>
      </c>
      <c r="N16" s="34" t="str">
        <f>HYPERLINK("http://ebooks.abc-clio.com/?isbn=9781440800283")</f>
        <v>http://ebooks.abc-clio.com/?isbn=9781440800283</v>
      </c>
      <c r="O16" s="32" t="s">
        <v>2581</v>
      </c>
    </row>
    <row r="17" spans="1:15">
      <c r="A17" s="4">
        <v>16</v>
      </c>
      <c r="B17" s="5" t="s">
        <v>306</v>
      </c>
      <c r="C17" s="5" t="s">
        <v>889</v>
      </c>
      <c r="D17" s="17" t="s">
        <v>4172</v>
      </c>
      <c r="E17" s="17" t="s">
        <v>4173</v>
      </c>
      <c r="F17" s="20" t="s">
        <v>2639</v>
      </c>
      <c r="G17" s="20" t="s">
        <v>3508</v>
      </c>
      <c r="H17" s="23" t="s">
        <v>890</v>
      </c>
      <c r="I17" s="12">
        <v>2013</v>
      </c>
      <c r="J17" s="12">
        <v>1</v>
      </c>
      <c r="K17" s="5" t="s">
        <v>891</v>
      </c>
      <c r="L17" s="5" t="s">
        <v>317</v>
      </c>
      <c r="M17" s="12">
        <v>2</v>
      </c>
      <c r="N17" s="34" t="str">
        <f>HYPERLINK("http://ebooks.abc-clio.com/?isbn=9781440800689")</f>
        <v>http://ebooks.abc-clio.com/?isbn=9781440800689</v>
      </c>
      <c r="O17" s="32" t="s">
        <v>2581</v>
      </c>
    </row>
    <row r="18" spans="1:15">
      <c r="A18" s="4">
        <v>17</v>
      </c>
      <c r="B18" s="5" t="s">
        <v>306</v>
      </c>
      <c r="C18" s="5" t="s">
        <v>3168</v>
      </c>
      <c r="D18" s="17" t="s">
        <v>4174</v>
      </c>
      <c r="E18" s="17" t="s">
        <v>4175</v>
      </c>
      <c r="F18" s="20" t="s">
        <v>2640</v>
      </c>
      <c r="G18" s="20" t="s">
        <v>3509</v>
      </c>
      <c r="H18" s="23" t="s">
        <v>3169</v>
      </c>
      <c r="I18" s="12">
        <v>2013</v>
      </c>
      <c r="J18" s="12">
        <v>1</v>
      </c>
      <c r="K18" s="5" t="s">
        <v>3170</v>
      </c>
      <c r="L18" s="5" t="s">
        <v>2606</v>
      </c>
      <c r="M18" s="12">
        <v>1</v>
      </c>
      <c r="N18" s="34" t="str">
        <f>HYPERLINK("http://ebooks.abc-clio.com/?isbn=9781610692489")</f>
        <v>http://ebooks.abc-clio.com/?isbn=9781610692489</v>
      </c>
      <c r="O18" s="32" t="s">
        <v>2581</v>
      </c>
    </row>
    <row r="19" spans="1:15">
      <c r="A19" s="4">
        <v>18</v>
      </c>
      <c r="B19" s="5" t="s">
        <v>306</v>
      </c>
      <c r="C19" s="5" t="s">
        <v>892</v>
      </c>
      <c r="D19" s="17" t="s">
        <v>4176</v>
      </c>
      <c r="E19" s="17" t="s">
        <v>4177</v>
      </c>
      <c r="F19" s="20" t="s">
        <v>2641</v>
      </c>
      <c r="G19" s="20" t="s">
        <v>3510</v>
      </c>
      <c r="H19" s="23" t="s">
        <v>893</v>
      </c>
      <c r="I19" s="12">
        <v>2009</v>
      </c>
      <c r="J19" s="12">
        <v>1</v>
      </c>
      <c r="K19" s="5" t="s">
        <v>894</v>
      </c>
      <c r="L19" s="5" t="s">
        <v>317</v>
      </c>
      <c r="M19" s="12">
        <v>1</v>
      </c>
      <c r="N19" s="34" t="str">
        <f>HYPERLINK("http://ebooks.abc-clio.com/?isbn=9780313354212")</f>
        <v>http://ebooks.abc-clio.com/?isbn=9780313354212</v>
      </c>
      <c r="O19" s="32" t="s">
        <v>2581</v>
      </c>
    </row>
    <row r="20" spans="1:15">
      <c r="A20" s="4">
        <v>19</v>
      </c>
      <c r="B20" s="5" t="s">
        <v>306</v>
      </c>
      <c r="C20" s="5" t="s">
        <v>892</v>
      </c>
      <c r="D20" s="17" t="s">
        <v>4178</v>
      </c>
      <c r="E20" s="17" t="s">
        <v>4179</v>
      </c>
      <c r="F20" s="20" t="s">
        <v>2642</v>
      </c>
      <c r="G20" s="20" t="s">
        <v>3511</v>
      </c>
      <c r="H20" s="23" t="s">
        <v>895</v>
      </c>
      <c r="I20" s="12">
        <v>2010</v>
      </c>
      <c r="J20" s="12">
        <v>1</v>
      </c>
      <c r="K20" s="5" t="s">
        <v>896</v>
      </c>
      <c r="L20" s="5" t="s">
        <v>317</v>
      </c>
      <c r="M20" s="12">
        <v>1</v>
      </c>
      <c r="N20" s="34" t="str">
        <f>HYPERLINK("http://ebooks.abc-clio.com/?isbn=9780313378522")</f>
        <v>http://ebooks.abc-clio.com/?isbn=9780313378522</v>
      </c>
      <c r="O20" s="32" t="s">
        <v>2581</v>
      </c>
    </row>
    <row r="21" spans="1:15">
      <c r="A21" s="4">
        <v>20</v>
      </c>
      <c r="B21" s="5" t="s">
        <v>306</v>
      </c>
      <c r="C21" s="5" t="s">
        <v>897</v>
      </c>
      <c r="D21" s="17" t="s">
        <v>4180</v>
      </c>
      <c r="E21" s="17" t="s">
        <v>4181</v>
      </c>
      <c r="F21" s="20" t="s">
        <v>2643</v>
      </c>
      <c r="G21" s="20" t="s">
        <v>3512</v>
      </c>
      <c r="H21" s="23" t="s">
        <v>898</v>
      </c>
      <c r="I21" s="12">
        <v>2012</v>
      </c>
      <c r="J21" s="12">
        <v>1</v>
      </c>
      <c r="K21" s="5" t="s">
        <v>453</v>
      </c>
      <c r="L21" s="5" t="s">
        <v>2606</v>
      </c>
      <c r="M21" s="12">
        <v>3</v>
      </c>
      <c r="N21" s="34" t="str">
        <f>HYPERLINK("http://ebooks.abc-clio.com/?isbn=9780313343407")</f>
        <v>http://ebooks.abc-clio.com/?isbn=9780313343407</v>
      </c>
      <c r="O21" s="32" t="s">
        <v>2581</v>
      </c>
    </row>
    <row r="22" spans="1:15">
      <c r="A22" s="4">
        <v>21</v>
      </c>
      <c r="B22" s="5" t="s">
        <v>306</v>
      </c>
      <c r="C22" s="5" t="s">
        <v>1378</v>
      </c>
      <c r="D22" s="17" t="s">
        <v>4182</v>
      </c>
      <c r="E22" s="17" t="s">
        <v>4183</v>
      </c>
      <c r="F22" s="20" t="s">
        <v>2644</v>
      </c>
      <c r="G22" s="20" t="s">
        <v>3513</v>
      </c>
      <c r="H22" s="23" t="s">
        <v>1379</v>
      </c>
      <c r="I22" s="12">
        <v>2013</v>
      </c>
      <c r="J22" s="12">
        <v>1</v>
      </c>
      <c r="K22" s="5" t="s">
        <v>1380</v>
      </c>
      <c r="L22" s="5" t="s">
        <v>317</v>
      </c>
      <c r="M22" s="12">
        <v>1</v>
      </c>
      <c r="N22" s="34" t="str">
        <f>HYPERLINK("http://ebooks.abc-clio.com/?isbn=9781440804274")</f>
        <v>http://ebooks.abc-clio.com/?isbn=9781440804274</v>
      </c>
      <c r="O22" s="32" t="s">
        <v>2581</v>
      </c>
    </row>
    <row r="23" spans="1:15">
      <c r="A23" s="4">
        <v>22</v>
      </c>
      <c r="B23" s="5" t="s">
        <v>306</v>
      </c>
      <c r="C23" s="5" t="s">
        <v>1381</v>
      </c>
      <c r="D23" s="17" t="s">
        <v>4184</v>
      </c>
      <c r="E23" s="17" t="s">
        <v>4185</v>
      </c>
      <c r="F23" s="20" t="s">
        <v>2645</v>
      </c>
      <c r="G23" s="20" t="s">
        <v>3514</v>
      </c>
      <c r="H23" s="23" t="s">
        <v>1382</v>
      </c>
      <c r="I23" s="12">
        <v>2013</v>
      </c>
      <c r="J23" s="12">
        <v>1</v>
      </c>
      <c r="K23" s="5" t="s">
        <v>1383</v>
      </c>
      <c r="L23" s="5" t="s">
        <v>2606</v>
      </c>
      <c r="M23" s="12">
        <v>4</v>
      </c>
      <c r="N23" s="34" t="str">
        <f>HYPERLINK("http://ebooks.abc-clio.com/?isbn=9781598847628")</f>
        <v>http://ebooks.abc-clio.com/?isbn=9781598847628</v>
      </c>
      <c r="O23" s="32" t="s">
        <v>2581</v>
      </c>
    </row>
    <row r="24" spans="1:15">
      <c r="A24" s="4">
        <v>23</v>
      </c>
      <c r="B24" s="5" t="s">
        <v>306</v>
      </c>
      <c r="C24" s="5" t="s">
        <v>899</v>
      </c>
      <c r="D24" s="17" t="s">
        <v>4186</v>
      </c>
      <c r="E24" s="17" t="s">
        <v>4187</v>
      </c>
      <c r="F24" s="20" t="s">
        <v>2646</v>
      </c>
      <c r="G24" s="20" t="s">
        <v>3515</v>
      </c>
      <c r="H24" s="23" t="s">
        <v>900</v>
      </c>
      <c r="I24" s="12">
        <v>2013</v>
      </c>
      <c r="J24" s="12">
        <v>1</v>
      </c>
      <c r="K24" s="5" t="s">
        <v>901</v>
      </c>
      <c r="L24" s="5" t="s">
        <v>710</v>
      </c>
      <c r="M24" s="12">
        <v>1</v>
      </c>
      <c r="N24" s="34" t="str">
        <f>HYPERLINK("http://ebooks.abc-clio.com/?isbn=9781610692649")</f>
        <v>http://ebooks.abc-clio.com/?isbn=9781610692649</v>
      </c>
      <c r="O24" s="32" t="s">
        <v>2581</v>
      </c>
    </row>
    <row r="25" spans="1:15">
      <c r="A25" s="4">
        <v>24</v>
      </c>
      <c r="B25" s="5" t="s">
        <v>306</v>
      </c>
      <c r="C25" s="5" t="s">
        <v>902</v>
      </c>
      <c r="D25" s="17" t="s">
        <v>4188</v>
      </c>
      <c r="E25" s="17" t="s">
        <v>4189</v>
      </c>
      <c r="F25" s="20" t="s">
        <v>2647</v>
      </c>
      <c r="G25" s="20" t="s">
        <v>3516</v>
      </c>
      <c r="H25" s="23" t="s">
        <v>903</v>
      </c>
      <c r="I25" s="12">
        <v>2012</v>
      </c>
      <c r="J25" s="12">
        <v>1</v>
      </c>
      <c r="K25" s="5" t="s">
        <v>904</v>
      </c>
      <c r="L25" s="5" t="s">
        <v>710</v>
      </c>
      <c r="M25" s="12">
        <v>1</v>
      </c>
      <c r="N25" s="34" t="str">
        <f>HYPERLINK("http://ebooks.abc-clio.com/?isbn=9781610691918")</f>
        <v>http://ebooks.abc-clio.com/?isbn=9781610691918</v>
      </c>
      <c r="O25" s="32" t="s">
        <v>2581</v>
      </c>
    </row>
    <row r="26" spans="1:15">
      <c r="A26" s="4">
        <v>25</v>
      </c>
      <c r="B26" s="5" t="s">
        <v>306</v>
      </c>
      <c r="C26" s="5" t="s">
        <v>1384</v>
      </c>
      <c r="D26" s="17" t="s">
        <v>4190</v>
      </c>
      <c r="E26" s="17" t="s">
        <v>4191</v>
      </c>
      <c r="F26" s="20" t="s">
        <v>2648</v>
      </c>
      <c r="G26" s="20" t="s">
        <v>3517</v>
      </c>
      <c r="H26" s="23" t="s">
        <v>1385</v>
      </c>
      <c r="I26" s="12">
        <v>2013</v>
      </c>
      <c r="J26" s="12">
        <v>1</v>
      </c>
      <c r="K26" s="5" t="s">
        <v>1386</v>
      </c>
      <c r="L26" s="5" t="s">
        <v>710</v>
      </c>
      <c r="M26" s="12">
        <v>1</v>
      </c>
      <c r="N26" s="34" t="str">
        <f>HYPERLINK("http://ebooks.abc-clio.com/?isbn=9781610690782")</f>
        <v>http://ebooks.abc-clio.com/?isbn=9781610690782</v>
      </c>
      <c r="O26" s="32" t="s">
        <v>2581</v>
      </c>
    </row>
    <row r="27" spans="1:15">
      <c r="A27" s="4">
        <v>26</v>
      </c>
      <c r="B27" s="5" t="s">
        <v>306</v>
      </c>
      <c r="C27" s="5" t="s">
        <v>905</v>
      </c>
      <c r="D27" s="17" t="s">
        <v>4192</v>
      </c>
      <c r="E27" s="17" t="s">
        <v>4193</v>
      </c>
      <c r="F27" s="20" t="s">
        <v>2649</v>
      </c>
      <c r="G27" s="20" t="s">
        <v>3518</v>
      </c>
      <c r="H27" s="23" t="s">
        <v>906</v>
      </c>
      <c r="I27" s="12">
        <v>2013</v>
      </c>
      <c r="J27" s="12">
        <v>1</v>
      </c>
      <c r="K27" s="5" t="s">
        <v>907</v>
      </c>
      <c r="L27" s="5" t="s">
        <v>2606</v>
      </c>
      <c r="M27" s="12">
        <v>1</v>
      </c>
      <c r="N27" s="34" t="str">
        <f>HYPERLINK("http://ebooks.abc-clio.com/?isbn=9781598847772")</f>
        <v>http://ebooks.abc-clio.com/?isbn=9781598847772</v>
      </c>
      <c r="O27" s="32" t="s">
        <v>2581</v>
      </c>
    </row>
    <row r="28" spans="1:15">
      <c r="A28" s="4">
        <v>27</v>
      </c>
      <c r="B28" s="5" t="s">
        <v>306</v>
      </c>
      <c r="C28" s="5" t="s">
        <v>908</v>
      </c>
      <c r="D28" s="17">
        <v>327.52073000000001</v>
      </c>
      <c r="E28" s="17" t="s">
        <v>4194</v>
      </c>
      <c r="F28" s="20" t="s">
        <v>2650</v>
      </c>
      <c r="G28" s="20" t="s">
        <v>3519</v>
      </c>
      <c r="H28" s="23" t="s">
        <v>909</v>
      </c>
      <c r="I28" s="12">
        <v>2009</v>
      </c>
      <c r="J28" s="12">
        <v>1</v>
      </c>
      <c r="K28" s="5" t="s">
        <v>910</v>
      </c>
      <c r="L28" s="5" t="s">
        <v>310</v>
      </c>
      <c r="M28" s="12">
        <v>1</v>
      </c>
      <c r="N28" s="34" t="str">
        <f>HYPERLINK("http://ebooks.abc-clio.com/?isbn=9780313351600")</f>
        <v>http://ebooks.abc-clio.com/?isbn=9780313351600</v>
      </c>
      <c r="O28" s="32" t="s">
        <v>2581</v>
      </c>
    </row>
    <row r="29" spans="1:15">
      <c r="A29" s="4">
        <v>28</v>
      </c>
      <c r="B29" s="5" t="s">
        <v>306</v>
      </c>
      <c r="C29" s="5" t="s">
        <v>3171</v>
      </c>
      <c r="D29" s="17" t="s">
        <v>4195</v>
      </c>
      <c r="E29" s="17" t="s">
        <v>4196</v>
      </c>
      <c r="F29" s="20" t="s">
        <v>2651</v>
      </c>
      <c r="G29" s="20" t="s">
        <v>3520</v>
      </c>
      <c r="H29" s="23" t="s">
        <v>699</v>
      </c>
      <c r="I29" s="12">
        <v>2013</v>
      </c>
      <c r="J29" s="12">
        <v>1</v>
      </c>
      <c r="K29" s="5" t="s">
        <v>700</v>
      </c>
      <c r="L29" s="5" t="s">
        <v>2606</v>
      </c>
      <c r="M29" s="12">
        <v>2</v>
      </c>
      <c r="N29" s="34" t="str">
        <f>HYPERLINK("http://ebooks.abc-clio.com/?isbn=9781598849370")</f>
        <v>http://ebooks.abc-clio.com/?isbn=9781598849370</v>
      </c>
      <c r="O29" s="32" t="s">
        <v>2581</v>
      </c>
    </row>
    <row r="30" spans="1:15">
      <c r="A30" s="4">
        <v>29</v>
      </c>
      <c r="B30" s="5" t="s">
        <v>306</v>
      </c>
      <c r="C30" s="5" t="s">
        <v>911</v>
      </c>
      <c r="D30" s="17" t="s">
        <v>4197</v>
      </c>
      <c r="E30" s="17" t="s">
        <v>4198</v>
      </c>
      <c r="F30" s="20" t="s">
        <v>2652</v>
      </c>
      <c r="G30" s="20" t="s">
        <v>3521</v>
      </c>
      <c r="H30" s="23" t="s">
        <v>912</v>
      </c>
      <c r="I30" s="12">
        <v>2011</v>
      </c>
      <c r="J30" s="12">
        <v>1</v>
      </c>
      <c r="K30" s="5" t="s">
        <v>913</v>
      </c>
      <c r="L30" s="5" t="s">
        <v>310</v>
      </c>
      <c r="M30" s="12">
        <v>1</v>
      </c>
      <c r="N30" s="34" t="str">
        <f>HYPERLINK("http://ebooks.abc-clio.com/?isbn=9780313375354")</f>
        <v>http://ebooks.abc-clio.com/?isbn=9780313375354</v>
      </c>
      <c r="O30" s="32" t="s">
        <v>2581</v>
      </c>
    </row>
    <row r="31" spans="1:15">
      <c r="A31" s="4">
        <v>30</v>
      </c>
      <c r="B31" s="5" t="s">
        <v>306</v>
      </c>
      <c r="C31" s="5" t="s">
        <v>883</v>
      </c>
      <c r="D31" s="17" t="s">
        <v>4199</v>
      </c>
      <c r="E31" s="17" t="s">
        <v>4200</v>
      </c>
      <c r="F31" s="20" t="s">
        <v>2653</v>
      </c>
      <c r="G31" s="20" t="s">
        <v>3522</v>
      </c>
      <c r="H31" s="23" t="s">
        <v>139</v>
      </c>
      <c r="I31" s="12">
        <v>2013</v>
      </c>
      <c r="J31" s="12">
        <v>1</v>
      </c>
      <c r="K31" s="5" t="s">
        <v>140</v>
      </c>
      <c r="L31" s="5" t="s">
        <v>710</v>
      </c>
      <c r="M31" s="12">
        <v>1</v>
      </c>
      <c r="N31" s="34" t="str">
        <f>HYPERLINK("http://ebooks.abc-clio.com/?isbn=9781610692847")</f>
        <v>http://ebooks.abc-clio.com/?isbn=9781610692847</v>
      </c>
      <c r="O31" s="32" t="s">
        <v>2581</v>
      </c>
    </row>
    <row r="32" spans="1:15">
      <c r="A32" s="4">
        <v>31</v>
      </c>
      <c r="B32" s="5" t="s">
        <v>306</v>
      </c>
      <c r="C32" s="5" t="s">
        <v>883</v>
      </c>
      <c r="D32" s="17" t="s">
        <v>4201</v>
      </c>
      <c r="E32" s="17" t="s">
        <v>4202</v>
      </c>
      <c r="F32" s="20" t="s">
        <v>2654</v>
      </c>
      <c r="G32" s="20" t="s">
        <v>3523</v>
      </c>
      <c r="H32" s="23" t="s">
        <v>914</v>
      </c>
      <c r="I32" s="12">
        <v>2010</v>
      </c>
      <c r="J32" s="12">
        <v>1</v>
      </c>
      <c r="K32" s="5" t="s">
        <v>915</v>
      </c>
      <c r="L32" s="5" t="s">
        <v>710</v>
      </c>
      <c r="M32" s="12">
        <v>1</v>
      </c>
      <c r="N32" s="34" t="str">
        <f>HYPERLINK("http://ebooks.abc-clio.com/?isbn=9781610690560")</f>
        <v>http://ebooks.abc-clio.com/?isbn=9781610690560</v>
      </c>
      <c r="O32" s="32" t="s">
        <v>2581</v>
      </c>
    </row>
    <row r="33" spans="1:15">
      <c r="A33" s="4">
        <v>32</v>
      </c>
      <c r="B33" s="5" t="s">
        <v>306</v>
      </c>
      <c r="C33" s="5" t="s">
        <v>869</v>
      </c>
      <c r="D33" s="17" t="s">
        <v>4203</v>
      </c>
      <c r="E33" s="17" t="s">
        <v>4204</v>
      </c>
      <c r="F33" s="20" t="s">
        <v>2655</v>
      </c>
      <c r="G33" s="20" t="s">
        <v>3524</v>
      </c>
      <c r="H33" s="23" t="s">
        <v>916</v>
      </c>
      <c r="I33" s="12">
        <v>2013</v>
      </c>
      <c r="J33" s="12">
        <v>1</v>
      </c>
      <c r="K33" s="5" t="s">
        <v>917</v>
      </c>
      <c r="L33" s="5" t="s">
        <v>310</v>
      </c>
      <c r="M33" s="12">
        <v>4</v>
      </c>
      <c r="N33" s="34" t="str">
        <f>HYPERLINK("http://ebooks.abc-clio.com/?isbn=9780313396083")</f>
        <v>http://ebooks.abc-clio.com/?isbn=9780313396083</v>
      </c>
      <c r="O33" s="32" t="s">
        <v>2581</v>
      </c>
    </row>
    <row r="34" spans="1:15">
      <c r="A34" s="4">
        <v>33</v>
      </c>
      <c r="B34" s="5" t="s">
        <v>306</v>
      </c>
      <c r="C34" s="5" t="s">
        <v>866</v>
      </c>
      <c r="D34" s="17" t="s">
        <v>4205</v>
      </c>
      <c r="E34" s="17" t="s">
        <v>4206</v>
      </c>
      <c r="F34" s="20" t="s">
        <v>2656</v>
      </c>
      <c r="G34" s="20" t="s">
        <v>3525</v>
      </c>
      <c r="H34" s="23" t="s">
        <v>1387</v>
      </c>
      <c r="I34" s="12">
        <v>2013</v>
      </c>
      <c r="J34" s="12">
        <v>1</v>
      </c>
      <c r="K34" s="5" t="s">
        <v>1388</v>
      </c>
      <c r="L34" s="5" t="s">
        <v>310</v>
      </c>
      <c r="M34" s="12">
        <v>1</v>
      </c>
      <c r="N34" s="34" t="str">
        <f>HYPERLINK("http://ebooks.abc-clio.com/?isbn=9781440828300")</f>
        <v>http://ebooks.abc-clio.com/?isbn=9781440828300</v>
      </c>
      <c r="O34" s="32" t="s">
        <v>2581</v>
      </c>
    </row>
    <row r="35" spans="1:15">
      <c r="A35" s="4">
        <v>34</v>
      </c>
      <c r="B35" s="5" t="s">
        <v>306</v>
      </c>
      <c r="C35" s="5" t="s">
        <v>886</v>
      </c>
      <c r="D35" s="17" t="s">
        <v>4207</v>
      </c>
      <c r="E35" s="17" t="s">
        <v>4208</v>
      </c>
      <c r="F35" s="20" t="s">
        <v>2657</v>
      </c>
      <c r="G35" s="20" t="s">
        <v>3526</v>
      </c>
      <c r="H35" s="23" t="s">
        <v>918</v>
      </c>
      <c r="I35" s="12">
        <v>2011</v>
      </c>
      <c r="J35" s="12">
        <v>1</v>
      </c>
      <c r="K35" s="5" t="s">
        <v>919</v>
      </c>
      <c r="L35" s="5" t="s">
        <v>317</v>
      </c>
      <c r="M35" s="12">
        <v>1</v>
      </c>
      <c r="N35" s="34" t="str">
        <f>HYPERLINK("http://ebooks.abc-clio.com/?isbn=9780313383649")</f>
        <v>http://ebooks.abc-clio.com/?isbn=9780313383649</v>
      </c>
      <c r="O35" s="32" t="s">
        <v>2581</v>
      </c>
    </row>
    <row r="36" spans="1:15">
      <c r="A36" s="4">
        <v>35</v>
      </c>
      <c r="B36" s="5" t="s">
        <v>306</v>
      </c>
      <c r="C36" s="5" t="s">
        <v>886</v>
      </c>
      <c r="D36" s="17" t="s">
        <v>4209</v>
      </c>
      <c r="E36" s="17" t="s">
        <v>4210</v>
      </c>
      <c r="F36" s="20" t="s">
        <v>2658</v>
      </c>
      <c r="G36" s="20" t="s">
        <v>3527</v>
      </c>
      <c r="H36" s="23" t="s">
        <v>920</v>
      </c>
      <c r="I36" s="12">
        <v>2010</v>
      </c>
      <c r="J36" s="12">
        <v>1</v>
      </c>
      <c r="K36" s="5" t="s">
        <v>921</v>
      </c>
      <c r="L36" s="5" t="s">
        <v>317</v>
      </c>
      <c r="M36" s="12">
        <v>1</v>
      </c>
      <c r="N36" s="34" t="str">
        <f>HYPERLINK("http://ebooks.abc-clio.com/?isbn=9780313351181")</f>
        <v>http://ebooks.abc-clio.com/?isbn=9780313351181</v>
      </c>
      <c r="O36" s="32" t="s">
        <v>2581</v>
      </c>
    </row>
    <row r="37" spans="1:15">
      <c r="A37" s="4">
        <v>36</v>
      </c>
      <c r="B37" s="5" t="s">
        <v>306</v>
      </c>
      <c r="C37" s="5" t="s">
        <v>886</v>
      </c>
      <c r="D37" s="17" t="s">
        <v>4211</v>
      </c>
      <c r="E37" s="17" t="s">
        <v>4212</v>
      </c>
      <c r="F37" s="20" t="s">
        <v>2659</v>
      </c>
      <c r="G37" s="20" t="s">
        <v>3528</v>
      </c>
      <c r="H37" s="23" t="s">
        <v>922</v>
      </c>
      <c r="I37" s="12">
        <v>2012</v>
      </c>
      <c r="J37" s="12">
        <v>1</v>
      </c>
      <c r="K37" s="5" t="s">
        <v>923</v>
      </c>
      <c r="L37" s="5" t="s">
        <v>317</v>
      </c>
      <c r="M37" s="12">
        <v>1</v>
      </c>
      <c r="N37" s="34" t="str">
        <f>HYPERLINK("http://ebooks.abc-clio.com/?isbn=9780313359118")</f>
        <v>http://ebooks.abc-clio.com/?isbn=9780313359118</v>
      </c>
      <c r="O37" s="32" t="s">
        <v>2581</v>
      </c>
    </row>
    <row r="38" spans="1:15">
      <c r="A38" s="4">
        <v>37</v>
      </c>
      <c r="B38" s="5" t="s">
        <v>306</v>
      </c>
      <c r="C38" s="5" t="s">
        <v>886</v>
      </c>
      <c r="D38" s="17" t="s">
        <v>4213</v>
      </c>
      <c r="E38" s="17" t="s">
        <v>4214</v>
      </c>
      <c r="F38" s="20" t="s">
        <v>2660</v>
      </c>
      <c r="G38" s="20" t="s">
        <v>3529</v>
      </c>
      <c r="H38" s="23" t="s">
        <v>924</v>
      </c>
      <c r="I38" s="12">
        <v>2009</v>
      </c>
      <c r="J38" s="12">
        <v>1</v>
      </c>
      <c r="K38" s="5" t="s">
        <v>0</v>
      </c>
      <c r="L38" s="5" t="s">
        <v>317</v>
      </c>
      <c r="M38" s="12">
        <v>1</v>
      </c>
      <c r="N38" s="34" t="str">
        <f>HYPERLINK("http://ebooks.abc-clio.com/?isbn=9780313342974")</f>
        <v>http://ebooks.abc-clio.com/?isbn=9780313342974</v>
      </c>
      <c r="O38" s="32" t="s">
        <v>2581</v>
      </c>
    </row>
    <row r="39" spans="1:15">
      <c r="A39" s="4">
        <v>38</v>
      </c>
      <c r="B39" s="5" t="s">
        <v>306</v>
      </c>
      <c r="C39" s="5" t="s">
        <v>886</v>
      </c>
      <c r="D39" s="17" t="s">
        <v>4215</v>
      </c>
      <c r="E39" s="17" t="s">
        <v>4216</v>
      </c>
      <c r="F39" s="20" t="s">
        <v>2661</v>
      </c>
      <c r="G39" s="20" t="s">
        <v>3530</v>
      </c>
      <c r="H39" s="23" t="s">
        <v>1</v>
      </c>
      <c r="I39" s="12">
        <v>2009</v>
      </c>
      <c r="J39" s="12">
        <v>1</v>
      </c>
      <c r="K39" s="5" t="s">
        <v>2</v>
      </c>
      <c r="L39" s="5" t="s">
        <v>317</v>
      </c>
      <c r="M39" s="12">
        <v>1</v>
      </c>
      <c r="N39" s="34" t="str">
        <f>HYPERLINK("http://ebooks.abc-clio.com/?isbn=9780313341809")</f>
        <v>http://ebooks.abc-clio.com/?isbn=9780313341809</v>
      </c>
      <c r="O39" s="32" t="s">
        <v>2581</v>
      </c>
    </row>
    <row r="40" spans="1:15">
      <c r="A40" s="4">
        <v>39</v>
      </c>
      <c r="B40" s="5" t="s">
        <v>306</v>
      </c>
      <c r="C40" s="5" t="s">
        <v>886</v>
      </c>
      <c r="D40" s="17" t="s">
        <v>4217</v>
      </c>
      <c r="E40" s="17" t="s">
        <v>4218</v>
      </c>
      <c r="F40" s="20" t="s">
        <v>2662</v>
      </c>
      <c r="G40" s="20" t="s">
        <v>3531</v>
      </c>
      <c r="H40" s="23" t="s">
        <v>3</v>
      </c>
      <c r="I40" s="12">
        <v>2011</v>
      </c>
      <c r="J40" s="12">
        <v>1</v>
      </c>
      <c r="K40" s="5" t="s">
        <v>4</v>
      </c>
      <c r="L40" s="5" t="s">
        <v>317</v>
      </c>
      <c r="M40" s="12">
        <v>1</v>
      </c>
      <c r="N40" s="34" t="str">
        <f>HYPERLINK("http://ebooks.abc-clio.com/?isbn=9780313383700")</f>
        <v>http://ebooks.abc-clio.com/?isbn=9780313383700</v>
      </c>
      <c r="O40" s="32" t="s">
        <v>2581</v>
      </c>
    </row>
    <row r="41" spans="1:15">
      <c r="A41" s="4">
        <v>40</v>
      </c>
      <c r="B41" s="5" t="s">
        <v>306</v>
      </c>
      <c r="C41" s="5" t="s">
        <v>886</v>
      </c>
      <c r="D41" s="17" t="s">
        <v>4219</v>
      </c>
      <c r="E41" s="17" t="s">
        <v>4220</v>
      </c>
      <c r="F41" s="20" t="s">
        <v>2663</v>
      </c>
      <c r="G41" s="20" t="s">
        <v>3532</v>
      </c>
      <c r="H41" s="23" t="s">
        <v>5</v>
      </c>
      <c r="I41" s="12">
        <v>2012</v>
      </c>
      <c r="J41" s="12">
        <v>1</v>
      </c>
      <c r="K41" s="5" t="s">
        <v>6</v>
      </c>
      <c r="L41" s="5" t="s">
        <v>317</v>
      </c>
      <c r="M41" s="12">
        <v>1</v>
      </c>
      <c r="N41" s="34" t="str">
        <f>HYPERLINK("http://ebooks.abc-clio.com/?isbn=9780313378607")</f>
        <v>http://ebooks.abc-clio.com/?isbn=9780313378607</v>
      </c>
      <c r="O41" s="32" t="s">
        <v>2581</v>
      </c>
    </row>
    <row r="42" spans="1:15">
      <c r="A42" s="4">
        <v>41</v>
      </c>
      <c r="B42" s="5" t="s">
        <v>306</v>
      </c>
      <c r="C42" s="5" t="s">
        <v>886</v>
      </c>
      <c r="D42" s="17" t="s">
        <v>4221</v>
      </c>
      <c r="E42" s="17" t="s">
        <v>4222</v>
      </c>
      <c r="F42" s="20" t="s">
        <v>2664</v>
      </c>
      <c r="G42" s="20" t="s">
        <v>3533</v>
      </c>
      <c r="H42" s="23" t="s">
        <v>7</v>
      </c>
      <c r="I42" s="12">
        <v>2012</v>
      </c>
      <c r="J42" s="12">
        <v>1</v>
      </c>
      <c r="K42" s="5" t="s">
        <v>8</v>
      </c>
      <c r="L42" s="5" t="s">
        <v>317</v>
      </c>
      <c r="M42" s="12">
        <v>1</v>
      </c>
      <c r="N42" s="34" t="str">
        <f>HYPERLINK("http://ebooks.abc-clio.com/?isbn=9780313359132")</f>
        <v>http://ebooks.abc-clio.com/?isbn=9780313359132</v>
      </c>
      <c r="O42" s="32" t="s">
        <v>2581</v>
      </c>
    </row>
    <row r="43" spans="1:15">
      <c r="A43" s="4">
        <v>42</v>
      </c>
      <c r="B43" s="5" t="s">
        <v>306</v>
      </c>
      <c r="C43" s="5" t="s">
        <v>886</v>
      </c>
      <c r="D43" s="17" t="s">
        <v>4223</v>
      </c>
      <c r="E43" s="17" t="s">
        <v>4224</v>
      </c>
      <c r="F43" s="20" t="s">
        <v>2665</v>
      </c>
      <c r="G43" s="20" t="s">
        <v>3534</v>
      </c>
      <c r="H43" s="23" t="s">
        <v>9</v>
      </c>
      <c r="I43" s="12">
        <v>2011</v>
      </c>
      <c r="J43" s="12">
        <v>1</v>
      </c>
      <c r="K43" s="5" t="s">
        <v>10</v>
      </c>
      <c r="L43" s="5" t="s">
        <v>317</v>
      </c>
      <c r="M43" s="12">
        <v>1</v>
      </c>
      <c r="N43" s="34" t="str">
        <f>HYPERLINK("http://ebooks.abc-clio.com/?isbn=9780313358920")</f>
        <v>http://ebooks.abc-clio.com/?isbn=9780313358920</v>
      </c>
      <c r="O43" s="32" t="s">
        <v>2581</v>
      </c>
    </row>
    <row r="44" spans="1:15">
      <c r="A44" s="4">
        <v>43</v>
      </c>
      <c r="B44" s="5" t="s">
        <v>306</v>
      </c>
      <c r="C44" s="5" t="s">
        <v>886</v>
      </c>
      <c r="D44" s="17" t="s">
        <v>4225</v>
      </c>
      <c r="E44" s="17" t="s">
        <v>4226</v>
      </c>
      <c r="F44" s="20" t="s">
        <v>2666</v>
      </c>
      <c r="G44" s="20" t="s">
        <v>3535</v>
      </c>
      <c r="H44" s="23" t="s">
        <v>11</v>
      </c>
      <c r="I44" s="12">
        <v>2010</v>
      </c>
      <c r="J44" s="12">
        <v>1</v>
      </c>
      <c r="K44" s="5" t="s">
        <v>12</v>
      </c>
      <c r="L44" s="5" t="s">
        <v>317</v>
      </c>
      <c r="M44" s="12">
        <v>1</v>
      </c>
      <c r="N44" s="34" t="str">
        <f>HYPERLINK("http://ebooks.abc-clio.com/?isbn=9780313362491")</f>
        <v>http://ebooks.abc-clio.com/?isbn=9780313362491</v>
      </c>
      <c r="O44" s="32" t="s">
        <v>2581</v>
      </c>
    </row>
    <row r="45" spans="1:15">
      <c r="A45" s="4">
        <v>44</v>
      </c>
      <c r="B45" s="5" t="s">
        <v>306</v>
      </c>
      <c r="C45" s="5" t="s">
        <v>886</v>
      </c>
      <c r="D45" s="17" t="s">
        <v>4227</v>
      </c>
      <c r="E45" s="17" t="s">
        <v>4228</v>
      </c>
      <c r="F45" s="20" t="s">
        <v>2667</v>
      </c>
      <c r="G45" s="20" t="s">
        <v>3536</v>
      </c>
      <c r="H45" s="23" t="s">
        <v>13</v>
      </c>
      <c r="I45" s="12">
        <v>2009</v>
      </c>
      <c r="J45" s="12">
        <v>1</v>
      </c>
      <c r="K45" s="5" t="s">
        <v>14</v>
      </c>
      <c r="L45" s="5" t="s">
        <v>317</v>
      </c>
      <c r="M45" s="12">
        <v>1</v>
      </c>
      <c r="N45" s="34" t="str">
        <f>HYPERLINK("http://ebooks.abc-clio.com/?isbn=9780313351167")</f>
        <v>http://ebooks.abc-clio.com/?isbn=9780313351167</v>
      </c>
      <c r="O45" s="32" t="s">
        <v>2581</v>
      </c>
    </row>
    <row r="46" spans="1:15">
      <c r="A46" s="4">
        <v>45</v>
      </c>
      <c r="B46" s="5" t="s">
        <v>306</v>
      </c>
      <c r="C46" s="5" t="s">
        <v>886</v>
      </c>
      <c r="D46" s="17" t="s">
        <v>4229</v>
      </c>
      <c r="E46" s="17" t="s">
        <v>4230</v>
      </c>
      <c r="F46" s="20" t="s">
        <v>2668</v>
      </c>
      <c r="G46" s="20" t="s">
        <v>3537</v>
      </c>
      <c r="H46" s="23" t="s">
        <v>15</v>
      </c>
      <c r="I46" s="12">
        <v>2010</v>
      </c>
      <c r="J46" s="12">
        <v>1</v>
      </c>
      <c r="K46" s="5" t="s">
        <v>16</v>
      </c>
      <c r="L46" s="5" t="s">
        <v>317</v>
      </c>
      <c r="M46" s="12">
        <v>1</v>
      </c>
      <c r="N46" s="34" t="str">
        <f>HYPERLINK("http://ebooks.abc-clio.com/?isbn=9780313343728")</f>
        <v>http://ebooks.abc-clio.com/?isbn=9780313343728</v>
      </c>
      <c r="O46" s="32" t="s">
        <v>2581</v>
      </c>
    </row>
    <row r="47" spans="1:15">
      <c r="A47" s="4">
        <v>46</v>
      </c>
      <c r="B47" s="5" t="s">
        <v>306</v>
      </c>
      <c r="C47" s="5" t="s">
        <v>886</v>
      </c>
      <c r="D47" s="17" t="s">
        <v>4231</v>
      </c>
      <c r="E47" s="17" t="s">
        <v>4232</v>
      </c>
      <c r="F47" s="20" t="s">
        <v>2669</v>
      </c>
      <c r="G47" s="20" t="s">
        <v>3538</v>
      </c>
      <c r="H47" s="23" t="s">
        <v>17</v>
      </c>
      <c r="I47" s="12">
        <v>2013</v>
      </c>
      <c r="J47" s="12">
        <v>1</v>
      </c>
      <c r="K47" s="5" t="s">
        <v>18</v>
      </c>
      <c r="L47" s="5" t="s">
        <v>317</v>
      </c>
      <c r="M47" s="12">
        <v>1</v>
      </c>
      <c r="N47" s="34" t="str">
        <f>HYPERLINK("http://ebooks.abc-clio.com/?isbn=9780313087080")</f>
        <v>http://ebooks.abc-clio.com/?isbn=9780313087080</v>
      </c>
      <c r="O47" s="32" t="s">
        <v>2581</v>
      </c>
    </row>
    <row r="48" spans="1:15">
      <c r="A48" s="4">
        <v>47</v>
      </c>
      <c r="B48" s="5" t="s">
        <v>306</v>
      </c>
      <c r="C48" s="5" t="s">
        <v>886</v>
      </c>
      <c r="D48" s="17" t="s">
        <v>4233</v>
      </c>
      <c r="E48" s="17" t="s">
        <v>4234</v>
      </c>
      <c r="F48" s="20" t="s">
        <v>2670</v>
      </c>
      <c r="G48" s="20" t="s">
        <v>3539</v>
      </c>
      <c r="H48" s="23" t="s">
        <v>19</v>
      </c>
      <c r="I48" s="12">
        <v>2009</v>
      </c>
      <c r="J48" s="12">
        <v>1</v>
      </c>
      <c r="K48" s="5" t="s">
        <v>20</v>
      </c>
      <c r="L48" s="5" t="s">
        <v>317</v>
      </c>
      <c r="M48" s="12">
        <v>1</v>
      </c>
      <c r="N48" s="34" t="str">
        <f>HYPERLINK("http://ebooks.abc-clio.com/?isbn=9780313056215")</f>
        <v>http://ebooks.abc-clio.com/?isbn=9780313056215</v>
      </c>
      <c r="O48" s="32" t="s">
        <v>2581</v>
      </c>
    </row>
    <row r="49" spans="1:15">
      <c r="A49" s="4">
        <v>48</v>
      </c>
      <c r="B49" s="5" t="s">
        <v>306</v>
      </c>
      <c r="C49" s="5" t="s">
        <v>886</v>
      </c>
      <c r="D49" s="17" t="s">
        <v>4235</v>
      </c>
      <c r="E49" s="17" t="s">
        <v>4236</v>
      </c>
      <c r="F49" s="20" t="s">
        <v>2671</v>
      </c>
      <c r="G49" s="20" t="s">
        <v>3540</v>
      </c>
      <c r="H49" s="23" t="s">
        <v>21</v>
      </c>
      <c r="I49" s="12">
        <v>2010</v>
      </c>
      <c r="J49" s="12">
        <v>1</v>
      </c>
      <c r="K49" s="5" t="s">
        <v>22</v>
      </c>
      <c r="L49" s="5" t="s">
        <v>317</v>
      </c>
      <c r="M49" s="12">
        <v>1</v>
      </c>
      <c r="N49" s="34" t="str">
        <f>HYPERLINK("http://ebooks.abc-clio.com/?isbn=9780313345272")</f>
        <v>http://ebooks.abc-clio.com/?isbn=9780313345272</v>
      </c>
      <c r="O49" s="32" t="s">
        <v>2581</v>
      </c>
    </row>
    <row r="50" spans="1:15">
      <c r="A50" s="4">
        <v>49</v>
      </c>
      <c r="B50" s="5" t="s">
        <v>306</v>
      </c>
      <c r="C50" s="5" t="s">
        <v>701</v>
      </c>
      <c r="D50" s="17" t="s">
        <v>4237</v>
      </c>
      <c r="E50" s="17" t="s">
        <v>4238</v>
      </c>
      <c r="F50" s="20" t="s">
        <v>2672</v>
      </c>
      <c r="G50" s="20" t="s">
        <v>3541</v>
      </c>
      <c r="H50" s="23" t="s">
        <v>702</v>
      </c>
      <c r="I50" s="12">
        <v>2013</v>
      </c>
      <c r="J50" s="12">
        <v>1</v>
      </c>
      <c r="K50" s="5" t="s">
        <v>703</v>
      </c>
      <c r="L50" s="5" t="s">
        <v>310</v>
      </c>
      <c r="M50" s="12">
        <v>1</v>
      </c>
      <c r="N50" s="34" t="str">
        <f>HYPERLINK("http://ebooks.abc-clio.com/?isbn=9781440829246")</f>
        <v>http://ebooks.abc-clio.com/?isbn=9781440829246</v>
      </c>
      <c r="O50" s="32" t="s">
        <v>2581</v>
      </c>
    </row>
    <row r="51" spans="1:15">
      <c r="A51" s="4">
        <v>50</v>
      </c>
      <c r="B51" s="5" t="s">
        <v>306</v>
      </c>
      <c r="C51" s="5" t="s">
        <v>314</v>
      </c>
      <c r="D51" s="17" t="s">
        <v>4239</v>
      </c>
      <c r="E51" s="17" t="s">
        <v>4240</v>
      </c>
      <c r="F51" s="20" t="s">
        <v>2673</v>
      </c>
      <c r="G51" s="20" t="s">
        <v>3542</v>
      </c>
      <c r="H51" s="23" t="s">
        <v>315</v>
      </c>
      <c r="I51" s="12">
        <v>2013</v>
      </c>
      <c r="J51" s="12">
        <v>1</v>
      </c>
      <c r="K51" s="5" t="s">
        <v>316</v>
      </c>
      <c r="L51" s="5" t="s">
        <v>317</v>
      </c>
      <c r="M51" s="12">
        <v>1</v>
      </c>
      <c r="N51" s="34" t="str">
        <f>HYPERLINK("http://ebooks.abc-clio.com/?isbn=9780313363252")</f>
        <v>http://ebooks.abc-clio.com/?isbn=9780313363252</v>
      </c>
      <c r="O51" s="32" t="s">
        <v>2581</v>
      </c>
    </row>
    <row r="52" spans="1:15">
      <c r="A52" s="4">
        <v>51</v>
      </c>
      <c r="B52" s="5" t="s">
        <v>306</v>
      </c>
      <c r="C52" s="5" t="s">
        <v>23</v>
      </c>
      <c r="D52" s="17" t="s">
        <v>4241</v>
      </c>
      <c r="E52" s="17" t="s">
        <v>4242</v>
      </c>
      <c r="F52" s="20" t="s">
        <v>2674</v>
      </c>
      <c r="G52" s="20" t="s">
        <v>3543</v>
      </c>
      <c r="H52" s="23" t="s">
        <v>24</v>
      </c>
      <c r="I52" s="12">
        <v>2009</v>
      </c>
      <c r="J52" s="12">
        <v>1</v>
      </c>
      <c r="K52" s="5" t="s">
        <v>25</v>
      </c>
      <c r="L52" s="5" t="s">
        <v>317</v>
      </c>
      <c r="M52" s="12">
        <v>1</v>
      </c>
      <c r="N52" s="34" t="str">
        <f>HYPERLINK("http://ebooks.abc-clio.com/?isbn=9780313357138")</f>
        <v>http://ebooks.abc-clio.com/?isbn=9780313357138</v>
      </c>
      <c r="O52" s="32" t="s">
        <v>2581</v>
      </c>
    </row>
    <row r="53" spans="1:15">
      <c r="A53" s="4">
        <v>52</v>
      </c>
      <c r="B53" s="5" t="s">
        <v>306</v>
      </c>
      <c r="C53" s="5" t="s">
        <v>1389</v>
      </c>
      <c r="D53" s="17" t="s">
        <v>4243</v>
      </c>
      <c r="E53" s="17" t="s">
        <v>4244</v>
      </c>
      <c r="F53" s="20" t="s">
        <v>2675</v>
      </c>
      <c r="G53" s="20" t="s">
        <v>3544</v>
      </c>
      <c r="H53" s="23" t="s">
        <v>1390</v>
      </c>
      <c r="I53" s="12">
        <v>2013</v>
      </c>
      <c r="J53" s="12">
        <v>1</v>
      </c>
      <c r="K53" s="5" t="s">
        <v>1391</v>
      </c>
      <c r="L53" s="5" t="s">
        <v>317</v>
      </c>
      <c r="M53" s="12">
        <v>1</v>
      </c>
      <c r="N53" s="34" t="str">
        <f>HYPERLINK("http://ebooks.abc-clio.com/?isbn=9781440800597")</f>
        <v>http://ebooks.abc-clio.com/?isbn=9781440800597</v>
      </c>
      <c r="O53" s="32" t="s">
        <v>2581</v>
      </c>
    </row>
    <row r="54" spans="1:15">
      <c r="A54" s="4">
        <v>53</v>
      </c>
      <c r="B54" s="5" t="s">
        <v>306</v>
      </c>
      <c r="C54" s="5" t="s">
        <v>723</v>
      </c>
      <c r="D54" s="17" t="s">
        <v>4245</v>
      </c>
      <c r="E54" s="17" t="s">
        <v>4246</v>
      </c>
      <c r="F54" s="20" t="s">
        <v>2676</v>
      </c>
      <c r="G54" s="20" t="s">
        <v>3545</v>
      </c>
      <c r="H54" s="23" t="s">
        <v>724</v>
      </c>
      <c r="I54" s="12">
        <v>2013</v>
      </c>
      <c r="J54" s="12">
        <v>1</v>
      </c>
      <c r="K54" s="5" t="s">
        <v>725</v>
      </c>
      <c r="L54" s="5" t="s">
        <v>710</v>
      </c>
      <c r="M54" s="12">
        <v>1</v>
      </c>
      <c r="N54" s="34" t="str">
        <f>HYPERLINK("http://ebooks.abc-clio.com/?isbn=9781610691840")</f>
        <v>http://ebooks.abc-clio.com/?isbn=9781610691840</v>
      </c>
      <c r="O54" s="32" t="s">
        <v>2581</v>
      </c>
    </row>
    <row r="55" spans="1:15">
      <c r="A55" s="4">
        <v>54</v>
      </c>
      <c r="B55" s="5" t="s">
        <v>306</v>
      </c>
      <c r="C55" s="5" t="s">
        <v>1392</v>
      </c>
      <c r="D55" s="17" t="s">
        <v>4247</v>
      </c>
      <c r="E55" s="17" t="s">
        <v>4248</v>
      </c>
      <c r="F55" s="20" t="s">
        <v>2677</v>
      </c>
      <c r="G55" s="20" t="s">
        <v>3546</v>
      </c>
      <c r="H55" s="23" t="s">
        <v>1393</v>
      </c>
      <c r="I55" s="12">
        <v>2013</v>
      </c>
      <c r="J55" s="12">
        <v>1</v>
      </c>
      <c r="K55" s="5" t="s">
        <v>1394</v>
      </c>
      <c r="L55" s="5" t="s">
        <v>317</v>
      </c>
      <c r="M55" s="12">
        <v>1</v>
      </c>
      <c r="N55" s="34" t="str">
        <f>HYPERLINK("http://ebooks.abc-clio.com/?isbn=9780313397479")</f>
        <v>http://ebooks.abc-clio.com/?isbn=9780313397479</v>
      </c>
      <c r="O55" s="32" t="s">
        <v>2581</v>
      </c>
    </row>
    <row r="56" spans="1:15">
      <c r="A56" s="4">
        <v>55</v>
      </c>
      <c r="B56" s="5" t="s">
        <v>306</v>
      </c>
      <c r="C56" s="5" t="s">
        <v>848</v>
      </c>
      <c r="D56" s="17" t="s">
        <v>4249</v>
      </c>
      <c r="E56" s="17" t="s">
        <v>4250</v>
      </c>
      <c r="F56" s="20" t="s">
        <v>2678</v>
      </c>
      <c r="G56" s="20" t="s">
        <v>3547</v>
      </c>
      <c r="H56" s="23" t="s">
        <v>849</v>
      </c>
      <c r="I56" s="12">
        <v>2013</v>
      </c>
      <c r="J56" s="12">
        <v>1</v>
      </c>
      <c r="K56" s="5" t="s">
        <v>850</v>
      </c>
      <c r="L56" s="5" t="s">
        <v>310</v>
      </c>
      <c r="M56" s="12">
        <v>2</v>
      </c>
      <c r="N56" s="34" t="str">
        <f>HYPERLINK("http://ebooks.abc-clio.com/?isbn=9780313396922")</f>
        <v>http://ebooks.abc-clio.com/?isbn=9780313396922</v>
      </c>
      <c r="O56" s="32" t="s">
        <v>2581</v>
      </c>
    </row>
    <row r="57" spans="1:15">
      <c r="A57" s="4">
        <v>56</v>
      </c>
      <c r="B57" s="5" t="s">
        <v>306</v>
      </c>
      <c r="C57" s="5" t="s">
        <v>1395</v>
      </c>
      <c r="D57" s="17" t="s">
        <v>4251</v>
      </c>
      <c r="E57" s="17" t="s">
        <v>4252</v>
      </c>
      <c r="F57" s="20" t="s">
        <v>2679</v>
      </c>
      <c r="G57" s="20" t="s">
        <v>3548</v>
      </c>
      <c r="H57" s="23" t="s">
        <v>1396</v>
      </c>
      <c r="I57" s="12">
        <v>2013</v>
      </c>
      <c r="J57" s="12">
        <v>1</v>
      </c>
      <c r="K57" s="5" t="s">
        <v>1397</v>
      </c>
      <c r="L57" s="5" t="s">
        <v>2606</v>
      </c>
      <c r="M57" s="12">
        <v>3</v>
      </c>
      <c r="N57" s="34" t="str">
        <f>HYPERLINK("http://ebooks.abc-clio.com/?isbn=9781598847758")</f>
        <v>http://ebooks.abc-clio.com/?isbn=9781598847758</v>
      </c>
      <c r="O57" s="32" t="s">
        <v>2581</v>
      </c>
    </row>
    <row r="58" spans="1:15">
      <c r="A58" s="4">
        <v>57</v>
      </c>
      <c r="B58" s="5" t="s">
        <v>306</v>
      </c>
      <c r="C58" s="5" t="s">
        <v>704</v>
      </c>
      <c r="D58" s="17" t="s">
        <v>4253</v>
      </c>
      <c r="E58" s="17" t="s">
        <v>4254</v>
      </c>
      <c r="F58" s="20" t="s">
        <v>2680</v>
      </c>
      <c r="G58" s="20" t="s">
        <v>3549</v>
      </c>
      <c r="H58" s="23" t="s">
        <v>1398</v>
      </c>
      <c r="I58" s="12">
        <v>2013</v>
      </c>
      <c r="J58" s="12">
        <v>1</v>
      </c>
      <c r="K58" s="5" t="s">
        <v>1399</v>
      </c>
      <c r="L58" s="5" t="s">
        <v>2606</v>
      </c>
      <c r="M58" s="12">
        <v>2</v>
      </c>
      <c r="N58" s="34" t="str">
        <f>HYPERLINK("http://ebooks.abc-clio.com/?isbn=9780313376375")</f>
        <v>http://ebooks.abc-clio.com/?isbn=9780313376375</v>
      </c>
      <c r="O58" s="32" t="s">
        <v>2581</v>
      </c>
    </row>
    <row r="59" spans="1:15">
      <c r="A59" s="4">
        <v>58</v>
      </c>
      <c r="B59" s="5" t="s">
        <v>306</v>
      </c>
      <c r="C59" s="5" t="s">
        <v>878</v>
      </c>
      <c r="D59" s="17" t="s">
        <v>4255</v>
      </c>
      <c r="E59" s="17" t="s">
        <v>4256</v>
      </c>
      <c r="F59" s="20" t="s">
        <v>2681</v>
      </c>
      <c r="G59" s="20" t="s">
        <v>3550</v>
      </c>
      <c r="H59" s="23" t="s">
        <v>26</v>
      </c>
      <c r="I59" s="12">
        <v>2013</v>
      </c>
      <c r="J59" s="12">
        <v>1</v>
      </c>
      <c r="K59" s="5" t="s">
        <v>27</v>
      </c>
      <c r="L59" s="5" t="s">
        <v>317</v>
      </c>
      <c r="M59" s="12">
        <v>2</v>
      </c>
      <c r="N59" s="34" t="str">
        <f>HYPERLINK("http://ebooks.abc-clio.com/?isbn=9780313387104")</f>
        <v>http://ebooks.abc-clio.com/?isbn=9780313387104</v>
      </c>
      <c r="O59" s="32" t="s">
        <v>2581</v>
      </c>
    </row>
    <row r="60" spans="1:15">
      <c r="A60" s="4">
        <v>59</v>
      </c>
      <c r="B60" s="5" t="s">
        <v>306</v>
      </c>
      <c r="C60" s="5" t="s">
        <v>878</v>
      </c>
      <c r="D60" s="17" t="s">
        <v>4257</v>
      </c>
      <c r="E60" s="17" t="s">
        <v>4258</v>
      </c>
      <c r="F60" s="20" t="s">
        <v>2682</v>
      </c>
      <c r="G60" s="20" t="s">
        <v>3551</v>
      </c>
      <c r="H60" s="23" t="s">
        <v>28</v>
      </c>
      <c r="I60" s="12">
        <v>2012</v>
      </c>
      <c r="J60" s="12">
        <v>1</v>
      </c>
      <c r="K60" s="5" t="s">
        <v>29</v>
      </c>
      <c r="L60" s="5" t="s">
        <v>317</v>
      </c>
      <c r="M60" s="12">
        <v>2</v>
      </c>
      <c r="N60" s="34" t="str">
        <f>HYPERLINK("http://ebooks.abc-clio.com/?isbn=9780313379376")</f>
        <v>http://ebooks.abc-clio.com/?isbn=9780313379376</v>
      </c>
      <c r="O60" s="32" t="s">
        <v>2581</v>
      </c>
    </row>
    <row r="61" spans="1:15">
      <c r="A61" s="4">
        <v>60</v>
      </c>
      <c r="B61" s="5" t="s">
        <v>306</v>
      </c>
      <c r="C61" s="5" t="s">
        <v>311</v>
      </c>
      <c r="D61" s="17" t="s">
        <v>4259</v>
      </c>
      <c r="E61" s="17" t="s">
        <v>4260</v>
      </c>
      <c r="F61" s="20" t="s">
        <v>2683</v>
      </c>
      <c r="G61" s="20" t="s">
        <v>3552</v>
      </c>
      <c r="H61" s="23" t="s">
        <v>312</v>
      </c>
      <c r="I61" s="12">
        <v>2014</v>
      </c>
      <c r="J61" s="12">
        <v>1</v>
      </c>
      <c r="K61" s="5" t="s">
        <v>313</v>
      </c>
      <c r="L61" s="5" t="s">
        <v>310</v>
      </c>
      <c r="M61" s="12">
        <v>1</v>
      </c>
      <c r="N61" s="34" t="str">
        <f>HYPERLINK("http://ebooks.abc-clio.com/?isbn=9781440829369")</f>
        <v>http://ebooks.abc-clio.com/?isbn=9781440829369</v>
      </c>
      <c r="O61" s="32" t="s">
        <v>2581</v>
      </c>
    </row>
    <row r="62" spans="1:15">
      <c r="A62" s="4">
        <v>61</v>
      </c>
      <c r="B62" s="5" t="s">
        <v>306</v>
      </c>
      <c r="C62" s="5" t="s">
        <v>30</v>
      </c>
      <c r="D62" s="17" t="s">
        <v>4261</v>
      </c>
      <c r="E62" s="17" t="s">
        <v>4262</v>
      </c>
      <c r="F62" s="20" t="s">
        <v>2684</v>
      </c>
      <c r="G62" s="20" t="s">
        <v>3553</v>
      </c>
      <c r="H62" s="23" t="s">
        <v>31</v>
      </c>
      <c r="I62" s="12">
        <v>2013</v>
      </c>
      <c r="J62" s="12">
        <v>1</v>
      </c>
      <c r="K62" s="5" t="s">
        <v>32</v>
      </c>
      <c r="L62" s="5" t="s">
        <v>310</v>
      </c>
      <c r="M62" s="12">
        <v>2</v>
      </c>
      <c r="N62" s="34" t="str">
        <f>HYPERLINK("http://ebooks.abc-clio.com/?isbn=9780313393549")</f>
        <v>http://ebooks.abc-clio.com/?isbn=9780313393549</v>
      </c>
      <c r="O62" s="32" t="s">
        <v>2581</v>
      </c>
    </row>
    <row r="63" spans="1:15">
      <c r="A63" s="4">
        <v>62</v>
      </c>
      <c r="B63" s="5" t="s">
        <v>306</v>
      </c>
      <c r="C63" s="5" t="s">
        <v>704</v>
      </c>
      <c r="D63" s="17" t="s">
        <v>4263</v>
      </c>
      <c r="E63" s="17" t="s">
        <v>4264</v>
      </c>
      <c r="F63" s="20" t="s">
        <v>2685</v>
      </c>
      <c r="G63" s="20" t="s">
        <v>3554</v>
      </c>
      <c r="H63" s="23" t="s">
        <v>705</v>
      </c>
      <c r="I63" s="12">
        <v>2012</v>
      </c>
      <c r="J63" s="12">
        <v>1</v>
      </c>
      <c r="K63" s="5" t="s">
        <v>706</v>
      </c>
      <c r="L63" s="5" t="s">
        <v>2606</v>
      </c>
      <c r="M63" s="12">
        <v>1</v>
      </c>
      <c r="N63" s="34" t="str">
        <f>HYPERLINK("http://ebooks.abc-clio.com/?isbn=9781598846607")</f>
        <v>http://ebooks.abc-clio.com/?isbn=9781598846607</v>
      </c>
      <c r="O63" s="32" t="s">
        <v>2581</v>
      </c>
    </row>
    <row r="64" spans="1:15">
      <c r="A64" s="4">
        <v>63</v>
      </c>
      <c r="B64" s="5" t="s">
        <v>306</v>
      </c>
      <c r="C64" s="5" t="s">
        <v>704</v>
      </c>
      <c r="D64" s="17" t="s">
        <v>4265</v>
      </c>
      <c r="E64" s="17" t="s">
        <v>4266</v>
      </c>
      <c r="F64" s="20" t="s">
        <v>2686</v>
      </c>
      <c r="G64" s="20" t="s">
        <v>3555</v>
      </c>
      <c r="H64" s="23" t="s">
        <v>33</v>
      </c>
      <c r="I64" s="12">
        <v>2013</v>
      </c>
      <c r="J64" s="12">
        <v>1</v>
      </c>
      <c r="K64" s="5" t="s">
        <v>706</v>
      </c>
      <c r="L64" s="5" t="s">
        <v>2606</v>
      </c>
      <c r="M64" s="12">
        <v>1</v>
      </c>
      <c r="N64" s="34" t="str">
        <f>HYPERLINK("http://ebooks.abc-clio.com/?isbn=9781610691642")</f>
        <v>http://ebooks.abc-clio.com/?isbn=9781610691642</v>
      </c>
      <c r="O64" s="32" t="s">
        <v>2581</v>
      </c>
    </row>
    <row r="65" spans="1:15">
      <c r="A65" s="4">
        <v>64</v>
      </c>
      <c r="B65" s="5" t="s">
        <v>306</v>
      </c>
      <c r="C65" s="5" t="s">
        <v>704</v>
      </c>
      <c r="D65" s="17" t="s">
        <v>4267</v>
      </c>
      <c r="E65" s="17" t="s">
        <v>4268</v>
      </c>
      <c r="F65" s="20" t="s">
        <v>2687</v>
      </c>
      <c r="G65" s="20" t="s">
        <v>3556</v>
      </c>
      <c r="H65" s="23" t="s">
        <v>851</v>
      </c>
      <c r="I65" s="12">
        <v>2012</v>
      </c>
      <c r="J65" s="12">
        <v>1</v>
      </c>
      <c r="K65" s="5" t="s">
        <v>852</v>
      </c>
      <c r="L65" s="5" t="s">
        <v>2606</v>
      </c>
      <c r="M65" s="12">
        <v>1</v>
      </c>
      <c r="N65" s="34" t="str">
        <f>HYPERLINK("http://ebooks.abc-clio.com/?isbn=9781598846188")</f>
        <v>http://ebooks.abc-clio.com/?isbn=9781598846188</v>
      </c>
      <c r="O65" s="32" t="s">
        <v>2581</v>
      </c>
    </row>
    <row r="66" spans="1:15">
      <c r="A66" s="4">
        <v>65</v>
      </c>
      <c r="B66" s="5" t="s">
        <v>306</v>
      </c>
      <c r="C66" s="5" t="s">
        <v>720</v>
      </c>
      <c r="D66" s="17" t="s">
        <v>4269</v>
      </c>
      <c r="E66" s="17" t="s">
        <v>4159</v>
      </c>
      <c r="F66" s="20" t="s">
        <v>2688</v>
      </c>
      <c r="G66" s="20" t="s">
        <v>3557</v>
      </c>
      <c r="H66" s="23" t="s">
        <v>1400</v>
      </c>
      <c r="I66" s="12">
        <v>2014</v>
      </c>
      <c r="J66" s="12">
        <v>1</v>
      </c>
      <c r="K66" s="5" t="s">
        <v>1401</v>
      </c>
      <c r="L66" s="5" t="s">
        <v>2606</v>
      </c>
      <c r="M66" s="12">
        <v>4</v>
      </c>
      <c r="N66" s="34" t="str">
        <f>HYPERLINK("http://ebooks.abc-clio.com/?isbn=9781610690263")</f>
        <v>http://ebooks.abc-clio.com/?isbn=9781610690263</v>
      </c>
      <c r="O66" s="32" t="s">
        <v>2581</v>
      </c>
    </row>
    <row r="67" spans="1:15">
      <c r="A67" s="4">
        <v>66</v>
      </c>
      <c r="B67" s="5" t="s">
        <v>306</v>
      </c>
      <c r="C67" s="5" t="s">
        <v>34</v>
      </c>
      <c r="D67" s="17">
        <v>372.83</v>
      </c>
      <c r="E67" s="17" t="s">
        <v>4270</v>
      </c>
      <c r="F67" s="20" t="s">
        <v>2689</v>
      </c>
      <c r="G67" s="20" t="s">
        <v>3558</v>
      </c>
      <c r="H67" s="23" t="s">
        <v>35</v>
      </c>
      <c r="I67" s="12">
        <v>2009</v>
      </c>
      <c r="J67" s="12">
        <v>1</v>
      </c>
      <c r="K67" s="5" t="s">
        <v>36</v>
      </c>
      <c r="L67" s="5" t="s">
        <v>710</v>
      </c>
      <c r="M67" s="12">
        <v>1</v>
      </c>
      <c r="N67" s="34" t="str">
        <f>HYPERLINK("http://ebooks.abc-clio.com/?isbn=9781591587835")</f>
        <v>http://ebooks.abc-clio.com/?isbn=9781591587835</v>
      </c>
      <c r="O67" s="32" t="s">
        <v>2581</v>
      </c>
    </row>
    <row r="68" spans="1:15">
      <c r="A68" s="4">
        <v>67</v>
      </c>
      <c r="B68" s="5" t="s">
        <v>306</v>
      </c>
      <c r="C68" s="5" t="s">
        <v>3171</v>
      </c>
      <c r="D68" s="17" t="s">
        <v>4271</v>
      </c>
      <c r="E68" s="17" t="s">
        <v>4272</v>
      </c>
      <c r="F68" s="20" t="s">
        <v>2690</v>
      </c>
      <c r="G68" s="20" t="s">
        <v>3559</v>
      </c>
      <c r="H68" s="23" t="s">
        <v>1402</v>
      </c>
      <c r="I68" s="12">
        <v>2013</v>
      </c>
      <c r="J68" s="12">
        <v>1</v>
      </c>
      <c r="K68" s="5" t="s">
        <v>1403</v>
      </c>
      <c r="L68" s="5" t="s">
        <v>310</v>
      </c>
      <c r="M68" s="12">
        <v>1</v>
      </c>
      <c r="N68" s="34" t="str">
        <f>HYPERLINK("http://ebooks.abc-clio.com/?isbn=9781440829529")</f>
        <v>http://ebooks.abc-clio.com/?isbn=9781440829529</v>
      </c>
      <c r="O68" s="32" t="s">
        <v>2581</v>
      </c>
    </row>
    <row r="69" spans="1:15">
      <c r="A69" s="4">
        <v>68</v>
      </c>
      <c r="B69" s="5" t="s">
        <v>306</v>
      </c>
      <c r="C69" s="5" t="s">
        <v>58</v>
      </c>
      <c r="D69" s="17" t="s">
        <v>4273</v>
      </c>
      <c r="E69" s="17" t="s">
        <v>4274</v>
      </c>
      <c r="F69" s="20" t="s">
        <v>2691</v>
      </c>
      <c r="G69" s="20" t="s">
        <v>3560</v>
      </c>
      <c r="H69" s="23" t="s">
        <v>1404</v>
      </c>
      <c r="I69" s="12">
        <v>2014</v>
      </c>
      <c r="J69" s="12">
        <v>1</v>
      </c>
      <c r="K69" s="5" t="s">
        <v>1405</v>
      </c>
      <c r="L69" s="5" t="s">
        <v>710</v>
      </c>
      <c r="M69" s="12">
        <v>1</v>
      </c>
      <c r="N69" s="34" t="str">
        <f>HYPERLINK("http://ebooks.abc-clio.com/?isbn=9781598847444")</f>
        <v>http://ebooks.abc-clio.com/?isbn=9781598847444</v>
      </c>
      <c r="O69" s="32" t="s">
        <v>2581</v>
      </c>
    </row>
    <row r="70" spans="1:15">
      <c r="A70" s="4">
        <v>69</v>
      </c>
      <c r="B70" s="5" t="s">
        <v>306</v>
      </c>
      <c r="C70" s="5" t="s">
        <v>866</v>
      </c>
      <c r="D70" s="17" t="s">
        <v>4275</v>
      </c>
      <c r="E70" s="17" t="s">
        <v>4276</v>
      </c>
      <c r="F70" s="20" t="s">
        <v>2692</v>
      </c>
      <c r="G70" s="20" t="s">
        <v>3561</v>
      </c>
      <c r="H70" s="23" t="s">
        <v>37</v>
      </c>
      <c r="I70" s="12">
        <v>2013</v>
      </c>
      <c r="J70" s="12">
        <v>1</v>
      </c>
      <c r="K70" s="5" t="s">
        <v>38</v>
      </c>
      <c r="L70" s="5" t="s">
        <v>2606</v>
      </c>
      <c r="M70" s="12">
        <v>3</v>
      </c>
      <c r="N70" s="34" t="str">
        <f>HYPERLINK("http://ebooks.abc-clio.com/?isbn=9781610692335")</f>
        <v>http://ebooks.abc-clio.com/?isbn=9781610692335</v>
      </c>
      <c r="O70" s="32" t="s">
        <v>2581</v>
      </c>
    </row>
    <row r="71" spans="1:15">
      <c r="A71" s="4">
        <v>70</v>
      </c>
      <c r="B71" s="5" t="s">
        <v>306</v>
      </c>
      <c r="C71" s="5" t="s">
        <v>39</v>
      </c>
      <c r="D71" s="17" t="s">
        <v>4277</v>
      </c>
      <c r="E71" s="17" t="s">
        <v>4278</v>
      </c>
      <c r="F71" s="20" t="s">
        <v>2693</v>
      </c>
      <c r="G71" s="20" t="s">
        <v>3562</v>
      </c>
      <c r="H71" s="23" t="s">
        <v>40</v>
      </c>
      <c r="I71" s="12">
        <v>2013</v>
      </c>
      <c r="J71" s="12">
        <v>1</v>
      </c>
      <c r="K71" s="5" t="s">
        <v>41</v>
      </c>
      <c r="L71" s="5" t="s">
        <v>710</v>
      </c>
      <c r="M71" s="12">
        <v>1</v>
      </c>
      <c r="N71" s="34" t="str">
        <f>HYPERLINK("http://ebooks.abc-clio.com/?isbn=9781610693769")</f>
        <v>http://ebooks.abc-clio.com/?isbn=9781610693769</v>
      </c>
      <c r="O71" s="32" t="s">
        <v>2581</v>
      </c>
    </row>
    <row r="72" spans="1:15">
      <c r="A72" s="4">
        <v>71</v>
      </c>
      <c r="B72" s="5" t="s">
        <v>306</v>
      </c>
      <c r="C72" s="5" t="s">
        <v>707</v>
      </c>
      <c r="D72" s="17" t="s">
        <v>4279</v>
      </c>
      <c r="E72" s="17" t="s">
        <v>4280</v>
      </c>
      <c r="F72" s="20" t="s">
        <v>2694</v>
      </c>
      <c r="G72" s="20" t="s">
        <v>3563</v>
      </c>
      <c r="H72" s="23" t="s">
        <v>708</v>
      </c>
      <c r="I72" s="12">
        <v>2012</v>
      </c>
      <c r="J72" s="12">
        <v>1</v>
      </c>
      <c r="K72" s="5" t="s">
        <v>709</v>
      </c>
      <c r="L72" s="5" t="s">
        <v>710</v>
      </c>
      <c r="M72" s="12">
        <v>1</v>
      </c>
      <c r="N72" s="34" t="str">
        <f>HYPERLINK("http://ebooks.abc-clio.com/?isbn=9781598849516")</f>
        <v>http://ebooks.abc-clio.com/?isbn=9781598849516</v>
      </c>
      <c r="O72" s="32" t="s">
        <v>2581</v>
      </c>
    </row>
    <row r="73" spans="1:15">
      <c r="A73" s="4">
        <v>72</v>
      </c>
      <c r="B73" s="5" t="s">
        <v>306</v>
      </c>
      <c r="C73" s="5" t="s">
        <v>311</v>
      </c>
      <c r="D73" s="17" t="s">
        <v>4281</v>
      </c>
      <c r="E73" s="17" t="s">
        <v>4282</v>
      </c>
      <c r="F73" s="20" t="s">
        <v>2695</v>
      </c>
      <c r="G73" s="20" t="s">
        <v>3564</v>
      </c>
      <c r="H73" s="23" t="s">
        <v>853</v>
      </c>
      <c r="I73" s="12">
        <v>2011</v>
      </c>
      <c r="J73" s="12">
        <v>1</v>
      </c>
      <c r="K73" s="5" t="s">
        <v>854</v>
      </c>
      <c r="L73" s="5" t="s">
        <v>310</v>
      </c>
      <c r="M73" s="12">
        <v>1</v>
      </c>
      <c r="N73" s="34" t="str">
        <f>HYPERLINK("http://ebooks.abc-clio.com/?isbn=9780313393921")</f>
        <v>http://ebooks.abc-clio.com/?isbn=9780313393921</v>
      </c>
      <c r="O73" s="32" t="s">
        <v>2581</v>
      </c>
    </row>
    <row r="74" spans="1:15">
      <c r="A74" s="4">
        <v>73</v>
      </c>
      <c r="B74" s="5" t="s">
        <v>306</v>
      </c>
      <c r="C74" s="5" t="s">
        <v>714</v>
      </c>
      <c r="D74" s="17" t="s">
        <v>4283</v>
      </c>
      <c r="E74" s="17" t="s">
        <v>4284</v>
      </c>
      <c r="F74" s="20" t="s">
        <v>2696</v>
      </c>
      <c r="G74" s="20" t="s">
        <v>3565</v>
      </c>
      <c r="H74" s="23" t="s">
        <v>715</v>
      </c>
      <c r="I74" s="12">
        <v>2013</v>
      </c>
      <c r="J74" s="12">
        <v>1</v>
      </c>
      <c r="K74" s="5" t="s">
        <v>716</v>
      </c>
      <c r="L74" s="5" t="s">
        <v>310</v>
      </c>
      <c r="M74" s="12">
        <v>1</v>
      </c>
      <c r="N74" s="34" t="str">
        <f>HYPERLINK("http://ebooks.abc-clio.com/?isbn=9781440829345")</f>
        <v>http://ebooks.abc-clio.com/?isbn=9781440829345</v>
      </c>
      <c r="O74" s="32" t="s">
        <v>2581</v>
      </c>
    </row>
    <row r="75" spans="1:15">
      <c r="A75" s="4">
        <v>74</v>
      </c>
      <c r="B75" s="5" t="s">
        <v>306</v>
      </c>
      <c r="C75" s="5" t="s">
        <v>42</v>
      </c>
      <c r="D75" s="17" t="s">
        <v>4285</v>
      </c>
      <c r="E75" s="17" t="s">
        <v>4191</v>
      </c>
      <c r="F75" s="20" t="s">
        <v>2697</v>
      </c>
      <c r="G75" s="20" t="s">
        <v>3566</v>
      </c>
      <c r="H75" s="23" t="s">
        <v>43</v>
      </c>
      <c r="I75" s="12">
        <v>2013</v>
      </c>
      <c r="J75" s="12">
        <v>1</v>
      </c>
      <c r="K75" s="5" t="s">
        <v>44</v>
      </c>
      <c r="L75" s="5" t="s">
        <v>710</v>
      </c>
      <c r="M75" s="12">
        <v>1</v>
      </c>
      <c r="N75" s="34" t="str">
        <f>HYPERLINK("http://ebooks.abc-clio.com/?isbn=9781610694247")</f>
        <v>http://ebooks.abc-clio.com/?isbn=9781610694247</v>
      </c>
      <c r="O75" s="32" t="s">
        <v>2581</v>
      </c>
    </row>
    <row r="76" spans="1:15">
      <c r="A76" s="4">
        <v>75</v>
      </c>
      <c r="B76" s="5" t="s">
        <v>306</v>
      </c>
      <c r="C76" s="5" t="s">
        <v>875</v>
      </c>
      <c r="D76" s="17" t="s">
        <v>4286</v>
      </c>
      <c r="E76" s="17" t="s">
        <v>4287</v>
      </c>
      <c r="F76" s="20" t="s">
        <v>2698</v>
      </c>
      <c r="G76" s="20" t="s">
        <v>3567</v>
      </c>
      <c r="H76" s="23" t="s">
        <v>45</v>
      </c>
      <c r="I76" s="12">
        <v>2011</v>
      </c>
      <c r="J76" s="12">
        <v>1</v>
      </c>
      <c r="K76" s="5" t="s">
        <v>46</v>
      </c>
      <c r="L76" s="5" t="s">
        <v>310</v>
      </c>
      <c r="M76" s="12">
        <v>1</v>
      </c>
      <c r="N76" s="34" t="str">
        <f>HYPERLINK("http://ebooks.abc-clio.com/?isbn=9780313385803")</f>
        <v>http://ebooks.abc-clio.com/?isbn=9780313385803</v>
      </c>
      <c r="O76" s="32" t="s">
        <v>2581</v>
      </c>
    </row>
    <row r="77" spans="1:15">
      <c r="A77" s="4">
        <v>76</v>
      </c>
      <c r="B77" s="5" t="s">
        <v>306</v>
      </c>
      <c r="C77" s="5" t="s">
        <v>47</v>
      </c>
      <c r="D77" s="17" t="s">
        <v>4288</v>
      </c>
      <c r="E77" s="17" t="s">
        <v>4289</v>
      </c>
      <c r="F77" s="20" t="s">
        <v>2699</v>
      </c>
      <c r="G77" s="20" t="s">
        <v>3568</v>
      </c>
      <c r="H77" s="23" t="s">
        <v>48</v>
      </c>
      <c r="I77" s="12">
        <v>2012</v>
      </c>
      <c r="J77" s="12">
        <v>1</v>
      </c>
      <c r="K77" s="5" t="s">
        <v>49</v>
      </c>
      <c r="L77" s="5" t="s">
        <v>310</v>
      </c>
      <c r="M77" s="12">
        <v>1</v>
      </c>
      <c r="N77" s="34" t="str">
        <f>HYPERLINK("http://ebooks.abc-clio.com/?isbn=9780313396229")</f>
        <v>http://ebooks.abc-clio.com/?isbn=9780313396229</v>
      </c>
      <c r="O77" s="32" t="s">
        <v>2581</v>
      </c>
    </row>
    <row r="78" spans="1:15">
      <c r="A78" s="4">
        <v>77</v>
      </c>
      <c r="B78" s="5" t="s">
        <v>306</v>
      </c>
      <c r="C78" s="5" t="s">
        <v>42</v>
      </c>
      <c r="D78" s="17" t="s">
        <v>4290</v>
      </c>
      <c r="E78" s="17" t="s">
        <v>4291</v>
      </c>
      <c r="F78" s="20" t="s">
        <v>2700</v>
      </c>
      <c r="G78" s="20" t="s">
        <v>3569</v>
      </c>
      <c r="H78" s="23" t="s">
        <v>50</v>
      </c>
      <c r="I78" s="12">
        <v>2012</v>
      </c>
      <c r="J78" s="12">
        <v>1</v>
      </c>
      <c r="K78" s="5" t="s">
        <v>51</v>
      </c>
      <c r="L78" s="5" t="s">
        <v>710</v>
      </c>
      <c r="M78" s="12">
        <v>1</v>
      </c>
      <c r="N78" s="34" t="str">
        <f>HYPERLINK("http://ebooks.abc-clio.com/?isbn=9781610692250")</f>
        <v>http://ebooks.abc-clio.com/?isbn=9781610692250</v>
      </c>
      <c r="O78" s="32" t="s">
        <v>2581</v>
      </c>
    </row>
    <row r="79" spans="1:15">
      <c r="A79" s="4">
        <v>78</v>
      </c>
      <c r="B79" s="5" t="s">
        <v>306</v>
      </c>
      <c r="C79" s="5" t="s">
        <v>311</v>
      </c>
      <c r="D79" s="17" t="s">
        <v>4292</v>
      </c>
      <c r="E79" s="17" t="s">
        <v>4293</v>
      </c>
      <c r="F79" s="20" t="s">
        <v>2701</v>
      </c>
      <c r="G79" s="20" t="s">
        <v>3570</v>
      </c>
      <c r="H79" s="23" t="s">
        <v>52</v>
      </c>
      <c r="I79" s="12">
        <v>2010</v>
      </c>
      <c r="J79" s="12">
        <v>1</v>
      </c>
      <c r="K79" s="5" t="s">
        <v>53</v>
      </c>
      <c r="L79" s="5" t="s">
        <v>310</v>
      </c>
      <c r="M79" s="12">
        <v>1</v>
      </c>
      <c r="N79" s="34" t="str">
        <f>HYPERLINK("http://ebooks.abc-clio.com/?isbn=9780313382550")</f>
        <v>http://ebooks.abc-clio.com/?isbn=9780313382550</v>
      </c>
      <c r="O79" s="32" t="s">
        <v>2581</v>
      </c>
    </row>
    <row r="80" spans="1:15">
      <c r="A80" s="4">
        <v>79</v>
      </c>
      <c r="B80" s="5" t="s">
        <v>306</v>
      </c>
      <c r="C80" s="5" t="s">
        <v>39</v>
      </c>
      <c r="D80" s="17" t="s">
        <v>4294</v>
      </c>
      <c r="E80" s="17" t="s">
        <v>4295</v>
      </c>
      <c r="F80" s="20" t="s">
        <v>2702</v>
      </c>
      <c r="G80" s="20" t="s">
        <v>3571</v>
      </c>
      <c r="H80" s="23" t="s">
        <v>1406</v>
      </c>
      <c r="I80" s="12">
        <v>2013</v>
      </c>
      <c r="J80" s="12">
        <v>1</v>
      </c>
      <c r="K80" s="5" t="s">
        <v>1407</v>
      </c>
      <c r="L80" s="5" t="s">
        <v>710</v>
      </c>
      <c r="M80" s="12">
        <v>1</v>
      </c>
      <c r="N80" s="34" t="str">
        <f>HYPERLINK("http://ebooks.abc-clio.com/?isbn=9781610693851")</f>
        <v>http://ebooks.abc-clio.com/?isbn=9781610693851</v>
      </c>
      <c r="O80" s="32" t="s">
        <v>2581</v>
      </c>
    </row>
    <row r="81" spans="1:15">
      <c r="A81" s="4">
        <v>80</v>
      </c>
      <c r="B81" s="5" t="s">
        <v>306</v>
      </c>
      <c r="C81" s="5" t="s">
        <v>704</v>
      </c>
      <c r="D81" s="17" t="s">
        <v>4296</v>
      </c>
      <c r="E81" s="17" t="s">
        <v>4297</v>
      </c>
      <c r="F81" s="20" t="s">
        <v>2703</v>
      </c>
      <c r="G81" s="20" t="s">
        <v>3572</v>
      </c>
      <c r="H81" s="23" t="s">
        <v>54</v>
      </c>
      <c r="I81" s="12">
        <v>2011</v>
      </c>
      <c r="J81" s="12">
        <v>1</v>
      </c>
      <c r="K81" s="5" t="s">
        <v>55</v>
      </c>
      <c r="L81" s="5" t="s">
        <v>2606</v>
      </c>
      <c r="M81" s="12">
        <v>1</v>
      </c>
      <c r="N81" s="34" t="str">
        <f>HYPERLINK("http://ebooks.abc-clio.com/?isbn=9780313384318")</f>
        <v>http://ebooks.abc-clio.com/?isbn=9780313384318</v>
      </c>
      <c r="O81" s="32" t="s">
        <v>2581</v>
      </c>
    </row>
    <row r="82" spans="1:15">
      <c r="A82" s="4">
        <v>81</v>
      </c>
      <c r="B82" s="5" t="s">
        <v>306</v>
      </c>
      <c r="C82" s="5" t="s">
        <v>858</v>
      </c>
      <c r="D82" s="17" t="s">
        <v>4298</v>
      </c>
      <c r="E82" s="17" t="s">
        <v>4299</v>
      </c>
      <c r="F82" s="20" t="s">
        <v>2704</v>
      </c>
      <c r="G82" s="20" t="s">
        <v>3573</v>
      </c>
      <c r="H82" s="23" t="s">
        <v>56</v>
      </c>
      <c r="I82" s="12">
        <v>2013</v>
      </c>
      <c r="J82" s="12">
        <v>1</v>
      </c>
      <c r="K82" s="5" t="s">
        <v>57</v>
      </c>
      <c r="L82" s="5" t="s">
        <v>2606</v>
      </c>
      <c r="M82" s="12">
        <v>1</v>
      </c>
      <c r="N82" s="34" t="str">
        <f>HYPERLINK("http://ebooks.abc-clio.com/?isbn=9781610692779")</f>
        <v>http://ebooks.abc-clio.com/?isbn=9781610692779</v>
      </c>
      <c r="O82" s="32" t="s">
        <v>2581</v>
      </c>
    </row>
    <row r="83" spans="1:15">
      <c r="A83" s="4">
        <v>82</v>
      </c>
      <c r="B83" s="5" t="s">
        <v>306</v>
      </c>
      <c r="C83" s="5" t="s">
        <v>58</v>
      </c>
      <c r="D83" s="17" t="s">
        <v>4300</v>
      </c>
      <c r="E83" s="17" t="s">
        <v>4301</v>
      </c>
      <c r="F83" s="20" t="s">
        <v>2705</v>
      </c>
      <c r="G83" s="20" t="s">
        <v>3574</v>
      </c>
      <c r="H83" s="23" t="s">
        <v>59</v>
      </c>
      <c r="I83" s="12">
        <v>2013</v>
      </c>
      <c r="J83" s="12">
        <v>1</v>
      </c>
      <c r="K83" s="5" t="s">
        <v>60</v>
      </c>
      <c r="L83" s="5" t="s">
        <v>710</v>
      </c>
      <c r="M83" s="12">
        <v>1</v>
      </c>
      <c r="N83" s="34" t="str">
        <f>HYPERLINK("http://ebooks.abc-clio.com/?isbn=9781598848434")</f>
        <v>http://ebooks.abc-clio.com/?isbn=9781598848434</v>
      </c>
      <c r="O83" s="32" t="s">
        <v>2581</v>
      </c>
    </row>
    <row r="84" spans="1:15">
      <c r="A84" s="4">
        <v>83</v>
      </c>
      <c r="B84" s="5" t="s">
        <v>306</v>
      </c>
      <c r="C84" s="5" t="s">
        <v>723</v>
      </c>
      <c r="D84" s="17" t="s">
        <v>4302</v>
      </c>
      <c r="E84" s="17" t="s">
        <v>4303</v>
      </c>
      <c r="F84" s="20" t="s">
        <v>2706</v>
      </c>
      <c r="G84" s="20" t="s">
        <v>3575</v>
      </c>
      <c r="H84" s="23" t="s">
        <v>1408</v>
      </c>
      <c r="I84" s="12">
        <v>2013</v>
      </c>
      <c r="J84" s="12">
        <v>1</v>
      </c>
      <c r="K84" s="5" t="s">
        <v>1409</v>
      </c>
      <c r="L84" s="5" t="s">
        <v>710</v>
      </c>
      <c r="M84" s="12">
        <v>1</v>
      </c>
      <c r="N84" s="34" t="str">
        <f>HYPERLINK("http://ebooks.abc-clio.com/?isbn=9781610693011")</f>
        <v>http://ebooks.abc-clio.com/?isbn=9781610693011</v>
      </c>
      <c r="O84" s="32" t="s">
        <v>2581</v>
      </c>
    </row>
    <row r="85" spans="1:15">
      <c r="A85" s="4">
        <v>84</v>
      </c>
      <c r="B85" s="5" t="s">
        <v>306</v>
      </c>
      <c r="C85" s="5" t="s">
        <v>704</v>
      </c>
      <c r="D85" s="17" t="s">
        <v>4304</v>
      </c>
      <c r="E85" s="17" t="s">
        <v>4305</v>
      </c>
      <c r="F85" s="20" t="s">
        <v>2707</v>
      </c>
      <c r="G85" s="20" t="s">
        <v>3576</v>
      </c>
      <c r="H85" s="23" t="s">
        <v>1410</v>
      </c>
      <c r="I85" s="12">
        <v>2013</v>
      </c>
      <c r="J85" s="12">
        <v>1</v>
      </c>
      <c r="K85" s="5" t="s">
        <v>1411</v>
      </c>
      <c r="L85" s="5" t="s">
        <v>2606</v>
      </c>
      <c r="M85" s="12">
        <v>1</v>
      </c>
      <c r="N85" s="34" t="str">
        <f>HYPERLINK("http://ebooks.abc-clio.com/?isbn=9781610690638")</f>
        <v>http://ebooks.abc-clio.com/?isbn=9781610690638</v>
      </c>
      <c r="O85" s="32" t="s">
        <v>2581</v>
      </c>
    </row>
    <row r="86" spans="1:15">
      <c r="A86" s="4">
        <v>85</v>
      </c>
      <c r="B86" s="5" t="s">
        <v>306</v>
      </c>
      <c r="C86" s="5" t="s">
        <v>23</v>
      </c>
      <c r="D86" s="17" t="s">
        <v>4241</v>
      </c>
      <c r="E86" s="17" t="s">
        <v>4306</v>
      </c>
      <c r="F86" s="20" t="s">
        <v>2708</v>
      </c>
      <c r="G86" s="20" t="s">
        <v>3577</v>
      </c>
      <c r="H86" s="23" t="s">
        <v>141</v>
      </c>
      <c r="I86" s="12">
        <v>2013</v>
      </c>
      <c r="J86" s="12">
        <v>1</v>
      </c>
      <c r="K86" s="5" t="s">
        <v>142</v>
      </c>
      <c r="L86" s="5" t="s">
        <v>310</v>
      </c>
      <c r="M86" s="12">
        <v>3</v>
      </c>
      <c r="N86" s="34" t="str">
        <f>HYPERLINK("http://ebooks.abc-clio.com/?isbn=9781440801846")</f>
        <v>http://ebooks.abc-clio.com/?isbn=9781440801846</v>
      </c>
      <c r="O86" s="32" t="s">
        <v>2581</v>
      </c>
    </row>
    <row r="87" spans="1:15">
      <c r="A87" s="4">
        <v>86</v>
      </c>
      <c r="B87" s="5" t="s">
        <v>306</v>
      </c>
      <c r="C87" s="5" t="s">
        <v>855</v>
      </c>
      <c r="D87" s="17" t="s">
        <v>4307</v>
      </c>
      <c r="E87" s="17" t="s">
        <v>4308</v>
      </c>
      <c r="F87" s="20" t="s">
        <v>2709</v>
      </c>
      <c r="G87" s="20" t="s">
        <v>3578</v>
      </c>
      <c r="H87" s="23" t="s">
        <v>856</v>
      </c>
      <c r="I87" s="12">
        <v>2013</v>
      </c>
      <c r="J87" s="12">
        <v>1</v>
      </c>
      <c r="K87" s="5" t="s">
        <v>857</v>
      </c>
      <c r="L87" s="5" t="s">
        <v>710</v>
      </c>
      <c r="M87" s="12">
        <v>1</v>
      </c>
      <c r="N87" s="34" t="str">
        <f>HYPERLINK("http://ebooks.abc-clio.com/?isbn=9781610692755")</f>
        <v>http://ebooks.abc-clio.com/?isbn=9781610692755</v>
      </c>
      <c r="O87" s="32" t="s">
        <v>2581</v>
      </c>
    </row>
    <row r="88" spans="1:15">
      <c r="A88" s="4">
        <v>87</v>
      </c>
      <c r="B88" s="5" t="s">
        <v>306</v>
      </c>
      <c r="C88" s="5" t="s">
        <v>866</v>
      </c>
      <c r="D88" s="17" t="s">
        <v>4309</v>
      </c>
      <c r="E88" s="17" t="s">
        <v>4310</v>
      </c>
      <c r="F88" s="20" t="s">
        <v>2710</v>
      </c>
      <c r="G88" s="20" t="s">
        <v>3579</v>
      </c>
      <c r="H88" s="23" t="s">
        <v>143</v>
      </c>
      <c r="I88" s="12">
        <v>2013</v>
      </c>
      <c r="J88" s="12">
        <v>1</v>
      </c>
      <c r="K88" s="5" t="s">
        <v>144</v>
      </c>
      <c r="L88" s="5" t="s">
        <v>2606</v>
      </c>
      <c r="M88" s="12">
        <v>1</v>
      </c>
      <c r="N88" s="34" t="str">
        <f>HYPERLINK("http://ebooks.abc-clio.com/?isbn=9780313387128")</f>
        <v>http://ebooks.abc-clio.com/?isbn=9780313387128</v>
      </c>
      <c r="O88" s="32" t="s">
        <v>2581</v>
      </c>
    </row>
    <row r="89" spans="1:15">
      <c r="A89" s="4">
        <v>88</v>
      </c>
      <c r="B89" s="5" t="s">
        <v>306</v>
      </c>
      <c r="C89" s="5" t="s">
        <v>61</v>
      </c>
      <c r="D89" s="17" t="s">
        <v>4311</v>
      </c>
      <c r="E89" s="17" t="s">
        <v>4312</v>
      </c>
      <c r="F89" s="20" t="s">
        <v>2711</v>
      </c>
      <c r="G89" s="20" t="s">
        <v>3580</v>
      </c>
      <c r="H89" s="23" t="s">
        <v>62</v>
      </c>
      <c r="I89" s="12">
        <v>2013</v>
      </c>
      <c r="J89" s="12">
        <v>1</v>
      </c>
      <c r="K89" s="5" t="s">
        <v>63</v>
      </c>
      <c r="L89" s="5" t="s">
        <v>317</v>
      </c>
      <c r="M89" s="12">
        <v>2</v>
      </c>
      <c r="N89" s="34" t="str">
        <f>HYPERLINK("http://ebooks.abc-clio.com/?isbn=9780313399244")</f>
        <v>http://ebooks.abc-clio.com/?isbn=9780313399244</v>
      </c>
      <c r="O89" s="32" t="s">
        <v>2581</v>
      </c>
    </row>
    <row r="90" spans="1:15">
      <c r="A90" s="4">
        <v>89</v>
      </c>
      <c r="B90" s="5" t="s">
        <v>306</v>
      </c>
      <c r="C90" s="5" t="s">
        <v>64</v>
      </c>
      <c r="D90" s="17" t="s">
        <v>4313</v>
      </c>
      <c r="E90" s="17" t="s">
        <v>4314</v>
      </c>
      <c r="F90" s="20" t="s">
        <v>2712</v>
      </c>
      <c r="G90" s="20" t="s">
        <v>3581</v>
      </c>
      <c r="H90" s="23" t="s">
        <v>65</v>
      </c>
      <c r="I90" s="12">
        <v>2012</v>
      </c>
      <c r="J90" s="12">
        <v>1</v>
      </c>
      <c r="K90" s="5" t="s">
        <v>66</v>
      </c>
      <c r="L90" s="5" t="s">
        <v>310</v>
      </c>
      <c r="M90" s="12">
        <v>1</v>
      </c>
      <c r="N90" s="34" t="str">
        <f>HYPERLINK("http://ebooks.abc-clio.com/?isbn=9780313398186")</f>
        <v>http://ebooks.abc-clio.com/?isbn=9780313398186</v>
      </c>
      <c r="O90" s="32" t="s">
        <v>2581</v>
      </c>
    </row>
    <row r="91" spans="1:15">
      <c r="A91" s="4">
        <v>90</v>
      </c>
      <c r="B91" s="5" t="s">
        <v>306</v>
      </c>
      <c r="C91" s="5" t="s">
        <v>318</v>
      </c>
      <c r="D91" s="17" t="s">
        <v>4315</v>
      </c>
      <c r="E91" s="17" t="s">
        <v>4316</v>
      </c>
      <c r="F91" s="20" t="s">
        <v>2713</v>
      </c>
      <c r="G91" s="20" t="s">
        <v>3582</v>
      </c>
      <c r="H91" s="23" t="s">
        <v>2604</v>
      </c>
      <c r="I91" s="12">
        <v>2014</v>
      </c>
      <c r="J91" s="12">
        <v>2</v>
      </c>
      <c r="K91" s="5" t="s">
        <v>2605</v>
      </c>
      <c r="L91" s="5" t="s">
        <v>2606</v>
      </c>
      <c r="M91" s="12">
        <v>1</v>
      </c>
      <c r="N91" s="34" t="str">
        <f>HYPERLINK("http://ebooks.abc-clio.com/?isbn=9781610693509")</f>
        <v>http://ebooks.abc-clio.com/?isbn=9781610693509</v>
      </c>
      <c r="O91" s="32" t="s">
        <v>2581</v>
      </c>
    </row>
    <row r="92" spans="1:15">
      <c r="A92" s="4">
        <v>91</v>
      </c>
      <c r="B92" s="5" t="s">
        <v>306</v>
      </c>
      <c r="C92" s="5" t="s">
        <v>67</v>
      </c>
      <c r="D92" s="17" t="s">
        <v>4188</v>
      </c>
      <c r="E92" s="17" t="s">
        <v>4317</v>
      </c>
      <c r="F92" s="20" t="s">
        <v>2714</v>
      </c>
      <c r="G92" s="20" t="s">
        <v>3583</v>
      </c>
      <c r="H92" s="23" t="s">
        <v>68</v>
      </c>
      <c r="I92" s="12">
        <v>2013</v>
      </c>
      <c r="J92" s="12">
        <v>2</v>
      </c>
      <c r="K92" s="5" t="s">
        <v>69</v>
      </c>
      <c r="L92" s="5" t="s">
        <v>710</v>
      </c>
      <c r="M92" s="12">
        <v>1</v>
      </c>
      <c r="N92" s="34" t="str">
        <f>HYPERLINK("http://ebooks.abc-clio.com/?isbn=9781610691581")</f>
        <v>http://ebooks.abc-clio.com/?isbn=9781610691581</v>
      </c>
      <c r="O92" s="32" t="s">
        <v>2581</v>
      </c>
    </row>
    <row r="93" spans="1:15">
      <c r="A93" s="4">
        <v>92</v>
      </c>
      <c r="B93" s="5" t="s">
        <v>306</v>
      </c>
      <c r="C93" s="5" t="s">
        <v>875</v>
      </c>
      <c r="D93" s="17" t="s">
        <v>4318</v>
      </c>
      <c r="E93" s="17" t="s">
        <v>4319</v>
      </c>
      <c r="F93" s="20" t="s">
        <v>2715</v>
      </c>
      <c r="G93" s="20" t="s">
        <v>3584</v>
      </c>
      <c r="H93" s="23" t="s">
        <v>70</v>
      </c>
      <c r="I93" s="12">
        <v>2011</v>
      </c>
      <c r="J93" s="12">
        <v>1</v>
      </c>
      <c r="K93" s="5" t="s">
        <v>71</v>
      </c>
      <c r="L93" s="5" t="s">
        <v>310</v>
      </c>
      <c r="M93" s="12">
        <v>1</v>
      </c>
      <c r="N93" s="34" t="str">
        <f>HYPERLINK("http://ebooks.abc-clio.com/?isbn=9780313386985")</f>
        <v>http://ebooks.abc-clio.com/?isbn=9780313386985</v>
      </c>
      <c r="O93" s="32" t="s">
        <v>2581</v>
      </c>
    </row>
    <row r="94" spans="1:15">
      <c r="A94" s="4">
        <v>93</v>
      </c>
      <c r="B94" s="5" t="s">
        <v>306</v>
      </c>
      <c r="C94" s="5" t="s">
        <v>72</v>
      </c>
      <c r="D94" s="17" t="s">
        <v>4320</v>
      </c>
      <c r="E94" s="17" t="s">
        <v>4321</v>
      </c>
      <c r="F94" s="20" t="s">
        <v>2716</v>
      </c>
      <c r="G94" s="20" t="s">
        <v>3585</v>
      </c>
      <c r="H94" s="23" t="s">
        <v>73</v>
      </c>
      <c r="I94" s="12">
        <v>2013</v>
      </c>
      <c r="J94" s="12">
        <v>3</v>
      </c>
      <c r="K94" s="5" t="s">
        <v>74</v>
      </c>
      <c r="L94" s="5" t="s">
        <v>310</v>
      </c>
      <c r="M94" s="12">
        <v>1</v>
      </c>
      <c r="N94" s="34" t="str">
        <f>HYPERLINK("http://ebooks.abc-clio.com/?isbn=9781440829444")</f>
        <v>http://ebooks.abc-clio.com/?isbn=9781440829444</v>
      </c>
      <c r="O94" s="32" t="s">
        <v>2581</v>
      </c>
    </row>
    <row r="95" spans="1:15">
      <c r="A95" s="4">
        <v>94</v>
      </c>
      <c r="B95" s="5" t="s">
        <v>306</v>
      </c>
      <c r="C95" s="5" t="s">
        <v>892</v>
      </c>
      <c r="D95" s="17" t="s">
        <v>4322</v>
      </c>
      <c r="E95" s="17" t="s">
        <v>4323</v>
      </c>
      <c r="F95" s="20" t="s">
        <v>2717</v>
      </c>
      <c r="G95" s="20" t="s">
        <v>3586</v>
      </c>
      <c r="H95" s="23" t="s">
        <v>75</v>
      </c>
      <c r="I95" s="12">
        <v>2012</v>
      </c>
      <c r="J95" s="12">
        <v>1</v>
      </c>
      <c r="K95" s="5" t="s">
        <v>76</v>
      </c>
      <c r="L95" s="5" t="s">
        <v>310</v>
      </c>
      <c r="M95" s="12">
        <v>2</v>
      </c>
      <c r="N95" s="34" t="str">
        <f>HYPERLINK("http://ebooks.abc-clio.com/?isbn=9780313377716")</f>
        <v>http://ebooks.abc-clio.com/?isbn=9780313377716</v>
      </c>
      <c r="O95" s="32" t="s">
        <v>2581</v>
      </c>
    </row>
    <row r="96" spans="1:15">
      <c r="A96" s="4">
        <v>95</v>
      </c>
      <c r="B96" s="5" t="s">
        <v>306</v>
      </c>
      <c r="C96" s="5" t="s">
        <v>77</v>
      </c>
      <c r="D96" s="17" t="s">
        <v>4324</v>
      </c>
      <c r="E96" s="17" t="s">
        <v>4325</v>
      </c>
      <c r="F96" s="20" t="s">
        <v>2718</v>
      </c>
      <c r="G96" s="20" t="s">
        <v>3587</v>
      </c>
      <c r="H96" s="23" t="s">
        <v>78</v>
      </c>
      <c r="I96" s="12">
        <v>2012</v>
      </c>
      <c r="J96" s="12">
        <v>1</v>
      </c>
      <c r="K96" s="5" t="s">
        <v>79</v>
      </c>
      <c r="L96" s="5" t="s">
        <v>310</v>
      </c>
      <c r="M96" s="12">
        <v>1</v>
      </c>
      <c r="N96" s="34" t="str">
        <f>HYPERLINK("http://ebooks.abc-clio.com/?isbn=9780313397677")</f>
        <v>http://ebooks.abc-clio.com/?isbn=9780313397677</v>
      </c>
      <c r="O96" s="32" t="s">
        <v>2581</v>
      </c>
    </row>
    <row r="97" spans="1:15">
      <c r="A97" s="4">
        <v>96</v>
      </c>
      <c r="B97" s="5" t="s">
        <v>306</v>
      </c>
      <c r="C97" s="5" t="s">
        <v>701</v>
      </c>
      <c r="D97" s="17" t="s">
        <v>4326</v>
      </c>
      <c r="E97" s="17" t="s">
        <v>4327</v>
      </c>
      <c r="F97" s="20" t="s">
        <v>2719</v>
      </c>
      <c r="G97" s="20" t="s">
        <v>3588</v>
      </c>
      <c r="H97" s="23" t="s">
        <v>1412</v>
      </c>
      <c r="I97" s="12">
        <v>2013</v>
      </c>
      <c r="J97" s="12">
        <v>1</v>
      </c>
      <c r="K97" s="5" t="s">
        <v>1413</v>
      </c>
      <c r="L97" s="5" t="s">
        <v>310</v>
      </c>
      <c r="M97" s="12">
        <v>1</v>
      </c>
      <c r="N97" s="34" t="str">
        <f>HYPERLINK("http://ebooks.abc-clio.com/?isbn=9781440803659")</f>
        <v>http://ebooks.abc-clio.com/?isbn=9781440803659</v>
      </c>
      <c r="O97" s="32" t="s">
        <v>2581</v>
      </c>
    </row>
    <row r="98" spans="1:15">
      <c r="A98" s="4">
        <v>97</v>
      </c>
      <c r="B98" s="5" t="s">
        <v>306</v>
      </c>
      <c r="C98" s="5" t="s">
        <v>3171</v>
      </c>
      <c r="D98" s="17" t="s">
        <v>4328</v>
      </c>
      <c r="E98" s="17" t="s">
        <v>4329</v>
      </c>
      <c r="F98" s="20" t="s">
        <v>2720</v>
      </c>
      <c r="G98" s="20" t="s">
        <v>3589</v>
      </c>
      <c r="H98" s="23" t="s">
        <v>80</v>
      </c>
      <c r="I98" s="12">
        <v>2010</v>
      </c>
      <c r="J98" s="12">
        <v>1</v>
      </c>
      <c r="K98" s="5" t="s">
        <v>81</v>
      </c>
      <c r="L98" s="5" t="s">
        <v>310</v>
      </c>
      <c r="M98" s="12">
        <v>1</v>
      </c>
      <c r="N98" s="34" t="str">
        <f>HYPERLINK("http://ebooks.abc-clio.com/?isbn=9780313384776")</f>
        <v>http://ebooks.abc-clio.com/?isbn=9780313384776</v>
      </c>
      <c r="O98" s="32" t="s">
        <v>2581</v>
      </c>
    </row>
    <row r="99" spans="1:15">
      <c r="A99" s="4">
        <v>98</v>
      </c>
      <c r="B99" s="5" t="s">
        <v>306</v>
      </c>
      <c r="C99" s="5" t="s">
        <v>318</v>
      </c>
      <c r="D99" s="17" t="s">
        <v>4330</v>
      </c>
      <c r="E99" s="17" t="s">
        <v>4331</v>
      </c>
      <c r="F99" s="20" t="s">
        <v>2721</v>
      </c>
      <c r="G99" s="20" t="s">
        <v>3590</v>
      </c>
      <c r="H99" s="23" t="s">
        <v>82</v>
      </c>
      <c r="I99" s="12">
        <v>2009</v>
      </c>
      <c r="J99" s="12">
        <v>2</v>
      </c>
      <c r="K99" s="5" t="s">
        <v>83</v>
      </c>
      <c r="L99" s="5" t="s">
        <v>310</v>
      </c>
      <c r="M99" s="12">
        <v>1</v>
      </c>
      <c r="N99" s="34" t="str">
        <f>HYPERLINK("http://ebooks.abc-clio.com/?isbn=9780313378324")</f>
        <v>http://ebooks.abc-clio.com/?isbn=9780313378324</v>
      </c>
      <c r="O99" s="32" t="s">
        <v>2581</v>
      </c>
    </row>
    <row r="100" spans="1:15">
      <c r="A100" s="4">
        <v>99</v>
      </c>
      <c r="B100" s="5" t="s">
        <v>306</v>
      </c>
      <c r="C100" s="5" t="s">
        <v>704</v>
      </c>
      <c r="D100" s="17" t="s">
        <v>4332</v>
      </c>
      <c r="E100" s="17" t="s">
        <v>4333</v>
      </c>
      <c r="F100" s="20" t="s">
        <v>2722</v>
      </c>
      <c r="G100" s="20" t="s">
        <v>3591</v>
      </c>
      <c r="H100" s="23" t="s">
        <v>84</v>
      </c>
      <c r="I100" s="12">
        <v>2013</v>
      </c>
      <c r="J100" s="12">
        <v>2</v>
      </c>
      <c r="K100" s="5" t="s">
        <v>85</v>
      </c>
      <c r="L100" s="5" t="s">
        <v>2606</v>
      </c>
      <c r="M100" s="12">
        <v>2</v>
      </c>
      <c r="N100" s="34" t="str">
        <f>HYPERLINK("http://ebooks.abc-clio.com/?isbn=9781598846645")</f>
        <v>http://ebooks.abc-clio.com/?isbn=9781598846645</v>
      </c>
      <c r="O100" s="32" t="s">
        <v>2581</v>
      </c>
    </row>
    <row r="101" spans="1:15">
      <c r="A101" s="4">
        <v>100</v>
      </c>
      <c r="B101" s="5" t="s">
        <v>306</v>
      </c>
      <c r="C101" s="5" t="s">
        <v>86</v>
      </c>
      <c r="D101" s="17" t="s">
        <v>4334</v>
      </c>
      <c r="E101" s="17" t="s">
        <v>4335</v>
      </c>
      <c r="F101" s="20" t="s">
        <v>2723</v>
      </c>
      <c r="G101" s="20" t="s">
        <v>3592</v>
      </c>
      <c r="H101" s="23" t="s">
        <v>87</v>
      </c>
      <c r="I101" s="12">
        <v>2014</v>
      </c>
      <c r="J101" s="12">
        <v>1</v>
      </c>
      <c r="K101" s="5" t="s">
        <v>88</v>
      </c>
      <c r="L101" s="5" t="s">
        <v>310</v>
      </c>
      <c r="M101" s="12">
        <v>1</v>
      </c>
      <c r="N101" s="34" t="str">
        <f>HYPERLINK("http://ebooks.abc-clio.com/?isbn=9781440829543")</f>
        <v>http://ebooks.abc-clio.com/?isbn=9781440829543</v>
      </c>
      <c r="O101" s="32" t="s">
        <v>2581</v>
      </c>
    </row>
    <row r="102" spans="1:15">
      <c r="A102" s="4">
        <v>101</v>
      </c>
      <c r="B102" s="5" t="s">
        <v>306</v>
      </c>
      <c r="C102" s="5" t="s">
        <v>89</v>
      </c>
      <c r="D102" s="17" t="s">
        <v>4336</v>
      </c>
      <c r="E102" s="17" t="s">
        <v>4337</v>
      </c>
      <c r="F102" s="20" t="s">
        <v>2724</v>
      </c>
      <c r="G102" s="20" t="s">
        <v>3593</v>
      </c>
      <c r="H102" s="23" t="s">
        <v>90</v>
      </c>
      <c r="I102" s="12">
        <v>2011</v>
      </c>
      <c r="J102" s="12">
        <v>1</v>
      </c>
      <c r="K102" s="5" t="s">
        <v>91</v>
      </c>
      <c r="L102" s="5" t="s">
        <v>710</v>
      </c>
      <c r="M102" s="12">
        <v>1</v>
      </c>
      <c r="N102" s="34" t="str">
        <f>HYPERLINK("http://ebooks.abc-clio.com/?isbn=9781598848021")</f>
        <v>http://ebooks.abc-clio.com/?isbn=9781598848021</v>
      </c>
      <c r="O102" s="32" t="s">
        <v>2581</v>
      </c>
    </row>
    <row r="103" spans="1:15">
      <c r="A103" s="4">
        <v>102</v>
      </c>
      <c r="B103" s="5" t="s">
        <v>306</v>
      </c>
      <c r="C103" s="5" t="s">
        <v>92</v>
      </c>
      <c r="D103" s="17" t="s">
        <v>4286</v>
      </c>
      <c r="E103" s="17" t="s">
        <v>4338</v>
      </c>
      <c r="F103" s="20" t="s">
        <v>2725</v>
      </c>
      <c r="G103" s="20" t="s">
        <v>3594</v>
      </c>
      <c r="H103" s="23" t="s">
        <v>93</v>
      </c>
      <c r="I103" s="12">
        <v>2013</v>
      </c>
      <c r="J103" s="12">
        <v>1</v>
      </c>
      <c r="K103" s="5" t="s">
        <v>94</v>
      </c>
      <c r="L103" s="5" t="s">
        <v>2606</v>
      </c>
      <c r="M103" s="12">
        <v>1</v>
      </c>
      <c r="N103" s="34" t="str">
        <f>HYPERLINK("http://ebooks.abc-clio.com/?isbn=9781610691062")</f>
        <v>http://ebooks.abc-clio.com/?isbn=9781610691062</v>
      </c>
      <c r="O103" s="32" t="s">
        <v>2581</v>
      </c>
    </row>
    <row r="104" spans="1:15">
      <c r="A104" s="4">
        <v>103</v>
      </c>
      <c r="B104" s="5" t="s">
        <v>306</v>
      </c>
      <c r="C104" s="5" t="s">
        <v>307</v>
      </c>
      <c r="D104" s="17" t="s">
        <v>4339</v>
      </c>
      <c r="E104" s="17" t="s">
        <v>4340</v>
      </c>
      <c r="F104" s="20" t="s">
        <v>2726</v>
      </c>
      <c r="G104" s="20" t="s">
        <v>3595</v>
      </c>
      <c r="H104" s="23" t="s">
        <v>308</v>
      </c>
      <c r="I104" s="12">
        <v>2013</v>
      </c>
      <c r="J104" s="12">
        <v>1</v>
      </c>
      <c r="K104" s="5" t="s">
        <v>309</v>
      </c>
      <c r="L104" s="5" t="s">
        <v>310</v>
      </c>
      <c r="M104" s="12">
        <v>1</v>
      </c>
      <c r="N104" s="34" t="str">
        <f>HYPERLINK("http://ebooks.abc-clio.com/?isbn=9781440829109")</f>
        <v>http://ebooks.abc-clio.com/?isbn=9781440829109</v>
      </c>
      <c r="O104" s="32" t="s">
        <v>2581</v>
      </c>
    </row>
    <row r="105" spans="1:15">
      <c r="A105" s="4">
        <v>104</v>
      </c>
      <c r="B105" s="5" t="s">
        <v>306</v>
      </c>
      <c r="C105" s="5" t="s">
        <v>95</v>
      </c>
      <c r="D105" s="17" t="s">
        <v>4341</v>
      </c>
      <c r="E105" s="17" t="s">
        <v>4342</v>
      </c>
      <c r="F105" s="20" t="s">
        <v>2727</v>
      </c>
      <c r="G105" s="20" t="s">
        <v>3596</v>
      </c>
      <c r="H105" s="23" t="s">
        <v>96</v>
      </c>
      <c r="I105" s="12">
        <v>2009</v>
      </c>
      <c r="J105" s="12">
        <v>1</v>
      </c>
      <c r="K105" s="5" t="s">
        <v>97</v>
      </c>
      <c r="L105" s="5" t="s">
        <v>310</v>
      </c>
      <c r="M105" s="12">
        <v>1</v>
      </c>
      <c r="N105" s="34" t="str">
        <f>HYPERLINK("http://ebooks.abc-clio.com/?isbn=9780313375675")</f>
        <v>http://ebooks.abc-clio.com/?isbn=9780313375675</v>
      </c>
      <c r="O105" s="32" t="s">
        <v>2581</v>
      </c>
    </row>
    <row r="106" spans="1:15">
      <c r="A106" s="4">
        <v>105</v>
      </c>
      <c r="B106" s="5" t="s">
        <v>306</v>
      </c>
      <c r="C106" s="5" t="s">
        <v>98</v>
      </c>
      <c r="D106" s="17" t="s">
        <v>4343</v>
      </c>
      <c r="E106" s="17" t="s">
        <v>4344</v>
      </c>
      <c r="F106" s="20" t="s">
        <v>2728</v>
      </c>
      <c r="G106" s="20" t="s">
        <v>3597</v>
      </c>
      <c r="H106" s="23" t="s">
        <v>99</v>
      </c>
      <c r="I106" s="12">
        <v>2011</v>
      </c>
      <c r="J106" s="12">
        <v>1</v>
      </c>
      <c r="K106" s="5" t="s">
        <v>100</v>
      </c>
      <c r="L106" s="5" t="s">
        <v>310</v>
      </c>
      <c r="M106" s="12">
        <v>1</v>
      </c>
      <c r="N106" s="34" t="str">
        <f>HYPERLINK("http://ebooks.abc-clio.com/?isbn=9780313381522")</f>
        <v>http://ebooks.abc-clio.com/?isbn=9780313381522</v>
      </c>
      <c r="O106" s="32" t="s">
        <v>2581</v>
      </c>
    </row>
    <row r="107" spans="1:15">
      <c r="A107" s="4">
        <v>106</v>
      </c>
      <c r="B107" s="5" t="s">
        <v>306</v>
      </c>
      <c r="C107" s="5" t="s">
        <v>101</v>
      </c>
      <c r="D107" s="17" t="s">
        <v>4345</v>
      </c>
      <c r="E107" s="17" t="s">
        <v>4346</v>
      </c>
      <c r="F107" s="20" t="s">
        <v>2729</v>
      </c>
      <c r="G107" s="20" t="s">
        <v>3598</v>
      </c>
      <c r="H107" s="23" t="s">
        <v>102</v>
      </c>
      <c r="I107" s="12">
        <v>2013</v>
      </c>
      <c r="J107" s="12">
        <v>4</v>
      </c>
      <c r="K107" s="5" t="s">
        <v>103</v>
      </c>
      <c r="L107" s="5" t="s">
        <v>310</v>
      </c>
      <c r="M107" s="12">
        <v>1</v>
      </c>
      <c r="N107" s="34" t="str">
        <f>HYPERLINK("http://ebooks.abc-clio.com/?isbn=9781440828799")</f>
        <v>http://ebooks.abc-clio.com/?isbn=9781440828799</v>
      </c>
      <c r="O107" s="32" t="s">
        <v>2581</v>
      </c>
    </row>
    <row r="108" spans="1:15">
      <c r="A108" s="4">
        <v>107</v>
      </c>
      <c r="B108" s="5" t="s">
        <v>306</v>
      </c>
      <c r="C108" s="5" t="s">
        <v>92</v>
      </c>
      <c r="D108" s="17" t="s">
        <v>4347</v>
      </c>
      <c r="E108" s="17" t="s">
        <v>4348</v>
      </c>
      <c r="F108" s="20" t="s">
        <v>2730</v>
      </c>
      <c r="G108" s="20" t="s">
        <v>3599</v>
      </c>
      <c r="H108" s="23" t="s">
        <v>104</v>
      </c>
      <c r="I108" s="12">
        <v>2011</v>
      </c>
      <c r="J108" s="12">
        <v>1</v>
      </c>
      <c r="K108" s="5" t="s">
        <v>105</v>
      </c>
      <c r="L108" s="5" t="s">
        <v>2606</v>
      </c>
      <c r="M108" s="12">
        <v>1</v>
      </c>
      <c r="N108" s="34" t="str">
        <f>HYPERLINK("http://ebooks.abc-clio.com/?isbn=9780313357312")</f>
        <v>http://ebooks.abc-clio.com/?isbn=9780313357312</v>
      </c>
      <c r="O108" s="32" t="s">
        <v>2581</v>
      </c>
    </row>
    <row r="109" spans="1:15">
      <c r="A109" s="4">
        <v>108</v>
      </c>
      <c r="B109" s="5" t="s">
        <v>306</v>
      </c>
      <c r="C109" s="5" t="s">
        <v>314</v>
      </c>
      <c r="D109" s="17" t="s">
        <v>4349</v>
      </c>
      <c r="E109" s="17" t="s">
        <v>4350</v>
      </c>
      <c r="F109" s="20" t="s">
        <v>2731</v>
      </c>
      <c r="G109" s="20" t="s">
        <v>3600</v>
      </c>
      <c r="H109" s="23" t="s">
        <v>106</v>
      </c>
      <c r="I109" s="12">
        <v>2010</v>
      </c>
      <c r="J109" s="12">
        <v>1</v>
      </c>
      <c r="K109" s="5" t="s">
        <v>107</v>
      </c>
      <c r="L109" s="5" t="s">
        <v>2606</v>
      </c>
      <c r="M109" s="12">
        <v>4</v>
      </c>
      <c r="N109" s="34" t="str">
        <f>HYPERLINK("http://ebooks.abc-clio.com/?isbn=9781598840780")</f>
        <v>http://ebooks.abc-clio.com/?isbn=9781598840780</v>
      </c>
      <c r="O109" s="32" t="s">
        <v>2581</v>
      </c>
    </row>
    <row r="110" spans="1:15">
      <c r="A110" s="4">
        <v>109</v>
      </c>
      <c r="B110" s="5" t="s">
        <v>306</v>
      </c>
      <c r="C110" s="5" t="s">
        <v>2607</v>
      </c>
      <c r="D110" s="17" t="s">
        <v>4292</v>
      </c>
      <c r="E110" s="17" t="s">
        <v>4351</v>
      </c>
      <c r="F110" s="20" t="s">
        <v>2732</v>
      </c>
      <c r="G110" s="20" t="s">
        <v>3601</v>
      </c>
      <c r="H110" s="23" t="s">
        <v>2608</v>
      </c>
      <c r="I110" s="12">
        <v>2013</v>
      </c>
      <c r="J110" s="12">
        <v>5</v>
      </c>
      <c r="K110" s="5" t="s">
        <v>2609</v>
      </c>
      <c r="L110" s="5" t="s">
        <v>317</v>
      </c>
      <c r="M110" s="12">
        <v>1</v>
      </c>
      <c r="N110" s="34" t="str">
        <f>HYPERLINK("http://ebooks.abc-clio.com/?isbn=9781440829680")</f>
        <v>http://ebooks.abc-clio.com/?isbn=9781440829680</v>
      </c>
      <c r="O110" s="32" t="s">
        <v>2581</v>
      </c>
    </row>
    <row r="111" spans="1:15">
      <c r="A111" s="4">
        <v>110</v>
      </c>
      <c r="B111" s="5" t="s">
        <v>306</v>
      </c>
      <c r="C111" s="5" t="s">
        <v>108</v>
      </c>
      <c r="D111" s="17" t="s">
        <v>4352</v>
      </c>
      <c r="E111" s="17" t="s">
        <v>4353</v>
      </c>
      <c r="F111" s="20" t="s">
        <v>2733</v>
      </c>
      <c r="G111" s="20" t="s">
        <v>3602</v>
      </c>
      <c r="H111" s="23" t="s">
        <v>109</v>
      </c>
      <c r="I111" s="12">
        <v>2013</v>
      </c>
      <c r="J111" s="12">
        <v>1</v>
      </c>
      <c r="K111" s="5" t="s">
        <v>110</v>
      </c>
      <c r="L111" s="5" t="s">
        <v>310</v>
      </c>
      <c r="M111" s="12">
        <v>1</v>
      </c>
      <c r="N111" s="34" t="str">
        <f>HYPERLINK("http://ebooks.abc-clio.com/?isbn=9781440830600")</f>
        <v>http://ebooks.abc-clio.com/?isbn=9781440830600</v>
      </c>
      <c r="O111" s="32" t="s">
        <v>2581</v>
      </c>
    </row>
    <row r="112" spans="1:15">
      <c r="A112" s="4">
        <v>111</v>
      </c>
      <c r="B112" s="5" t="s">
        <v>306</v>
      </c>
      <c r="C112" s="5" t="s">
        <v>1414</v>
      </c>
      <c r="D112" s="17" t="s">
        <v>4354</v>
      </c>
      <c r="E112" s="17" t="s">
        <v>4355</v>
      </c>
      <c r="F112" s="20" t="s">
        <v>2734</v>
      </c>
      <c r="G112" s="20" t="s">
        <v>3603</v>
      </c>
      <c r="H112" s="23" t="s">
        <v>1415</v>
      </c>
      <c r="I112" s="12">
        <v>2014</v>
      </c>
      <c r="J112" s="12">
        <v>1</v>
      </c>
      <c r="K112" s="5" t="s">
        <v>1416</v>
      </c>
      <c r="L112" s="5" t="s">
        <v>710</v>
      </c>
      <c r="M112" s="12">
        <v>1</v>
      </c>
      <c r="N112" s="34" t="str">
        <f>HYPERLINK("http://ebooks.abc-clio.com/?isbn=9781610694902")</f>
        <v>http://ebooks.abc-clio.com/?isbn=9781610694902</v>
      </c>
      <c r="O112" s="32" t="s">
        <v>2581</v>
      </c>
    </row>
    <row r="113" spans="1:15">
      <c r="A113" s="4">
        <v>112</v>
      </c>
      <c r="B113" s="5" t="s">
        <v>306</v>
      </c>
      <c r="C113" s="5" t="s">
        <v>39</v>
      </c>
      <c r="D113" s="17" t="s">
        <v>4356</v>
      </c>
      <c r="E113" s="17" t="s">
        <v>4357</v>
      </c>
      <c r="F113" s="20" t="s">
        <v>2735</v>
      </c>
      <c r="G113" s="20" t="s">
        <v>3604</v>
      </c>
      <c r="H113" s="23" t="s">
        <v>111</v>
      </c>
      <c r="I113" s="12">
        <v>2013</v>
      </c>
      <c r="J113" s="12">
        <v>1</v>
      </c>
      <c r="K113" s="5" t="s">
        <v>112</v>
      </c>
      <c r="L113" s="5" t="s">
        <v>710</v>
      </c>
      <c r="M113" s="12">
        <v>1</v>
      </c>
      <c r="N113" s="34" t="str">
        <f>HYPERLINK("http://ebooks.abc-clio.com/?isbn=9781610693585")</f>
        <v>http://ebooks.abc-clio.com/?isbn=9781610693585</v>
      </c>
      <c r="O113" s="32" t="s">
        <v>2581</v>
      </c>
    </row>
    <row r="114" spans="1:15">
      <c r="A114" s="4">
        <v>113</v>
      </c>
      <c r="B114" s="5" t="s">
        <v>306</v>
      </c>
      <c r="C114" s="5" t="s">
        <v>89</v>
      </c>
      <c r="D114" s="17" t="s">
        <v>4358</v>
      </c>
      <c r="E114" s="17" t="s">
        <v>4359</v>
      </c>
      <c r="F114" s="20" t="s">
        <v>2736</v>
      </c>
      <c r="G114" s="20" t="s">
        <v>3605</v>
      </c>
      <c r="H114" s="23" t="s">
        <v>113</v>
      </c>
      <c r="I114" s="12">
        <v>2010</v>
      </c>
      <c r="J114" s="12">
        <v>1</v>
      </c>
      <c r="K114" s="5" t="s">
        <v>114</v>
      </c>
      <c r="L114" s="5" t="s">
        <v>710</v>
      </c>
      <c r="M114" s="12">
        <v>1</v>
      </c>
      <c r="N114" s="34" t="str">
        <f>HYPERLINK("http://ebooks.abc-clio.com/?isbn=9781598845167")</f>
        <v>http://ebooks.abc-clio.com/?isbn=9781598845167</v>
      </c>
      <c r="O114" s="32" t="s">
        <v>2581</v>
      </c>
    </row>
    <row r="115" spans="1:15">
      <c r="A115" s="4">
        <v>114</v>
      </c>
      <c r="B115" s="5" t="s">
        <v>306</v>
      </c>
      <c r="C115" s="5" t="s">
        <v>95</v>
      </c>
      <c r="D115" s="17" t="s">
        <v>4360</v>
      </c>
      <c r="E115" s="17" t="s">
        <v>4361</v>
      </c>
      <c r="F115" s="20" t="s">
        <v>2737</v>
      </c>
      <c r="G115" s="20" t="s">
        <v>3606</v>
      </c>
      <c r="H115" s="23" t="s">
        <v>115</v>
      </c>
      <c r="I115" s="12">
        <v>2011</v>
      </c>
      <c r="J115" s="12">
        <v>1</v>
      </c>
      <c r="K115" s="5" t="s">
        <v>116</v>
      </c>
      <c r="L115" s="5" t="s">
        <v>310</v>
      </c>
      <c r="M115" s="12">
        <v>4</v>
      </c>
      <c r="N115" s="34" t="str">
        <f>HYPERLINK("http://ebooks.abc-clio.com/?isbn=9780313392689")</f>
        <v>http://ebooks.abc-clio.com/?isbn=9780313392689</v>
      </c>
      <c r="O115" s="32" t="s">
        <v>2581</v>
      </c>
    </row>
    <row r="116" spans="1:15">
      <c r="A116" s="4">
        <v>115</v>
      </c>
      <c r="B116" s="5" t="s">
        <v>306</v>
      </c>
      <c r="C116" s="5" t="s">
        <v>1417</v>
      </c>
      <c r="D116" s="17" t="s">
        <v>4362</v>
      </c>
      <c r="E116" s="17" t="s">
        <v>4191</v>
      </c>
      <c r="F116" s="20" t="s">
        <v>2738</v>
      </c>
      <c r="G116" s="20" t="s">
        <v>3607</v>
      </c>
      <c r="H116" s="23" t="s">
        <v>1418</v>
      </c>
      <c r="I116" s="12">
        <v>2013</v>
      </c>
      <c r="J116" s="12">
        <v>3</v>
      </c>
      <c r="K116" s="5" t="s">
        <v>1419</v>
      </c>
      <c r="L116" s="5" t="s">
        <v>1420</v>
      </c>
      <c r="M116" s="12">
        <v>1</v>
      </c>
      <c r="N116" s="34" t="str">
        <f>HYPERLINK("http://ebooks.abc-clio.com/?isbn=9781586835293")</f>
        <v>http://ebooks.abc-clio.com/?isbn=9781586835293</v>
      </c>
      <c r="O116" s="32" t="s">
        <v>2581</v>
      </c>
    </row>
    <row r="117" spans="1:15">
      <c r="A117" s="4">
        <v>116</v>
      </c>
      <c r="B117" s="5" t="s">
        <v>306</v>
      </c>
      <c r="C117" s="5" t="s">
        <v>1421</v>
      </c>
      <c r="D117" s="17" t="s">
        <v>4363</v>
      </c>
      <c r="E117" s="17" t="s">
        <v>4364</v>
      </c>
      <c r="F117" s="20" t="s">
        <v>2739</v>
      </c>
      <c r="G117" s="20" t="s">
        <v>3608</v>
      </c>
      <c r="H117" s="23" t="s">
        <v>1422</v>
      </c>
      <c r="I117" s="12">
        <v>2013</v>
      </c>
      <c r="J117" s="12">
        <v>1</v>
      </c>
      <c r="K117" s="5" t="s">
        <v>1423</v>
      </c>
      <c r="L117" s="5" t="s">
        <v>2606</v>
      </c>
      <c r="M117" s="12">
        <v>1</v>
      </c>
      <c r="N117" s="34" t="str">
        <f>HYPERLINK("http://ebooks.abc-clio.com/?isbn=9781598844405")</f>
        <v>http://ebooks.abc-clio.com/?isbn=9781598844405</v>
      </c>
      <c r="O117" s="32" t="s">
        <v>2581</v>
      </c>
    </row>
    <row r="118" spans="1:15">
      <c r="A118" s="4">
        <v>117</v>
      </c>
      <c r="B118" s="5" t="s">
        <v>306</v>
      </c>
      <c r="C118" s="5" t="s">
        <v>858</v>
      </c>
      <c r="D118" s="17" t="s">
        <v>4365</v>
      </c>
      <c r="E118" s="17" t="s">
        <v>4366</v>
      </c>
      <c r="F118" s="20" t="s">
        <v>2740</v>
      </c>
      <c r="G118" s="20" t="s">
        <v>3609</v>
      </c>
      <c r="H118" s="23" t="s">
        <v>859</v>
      </c>
      <c r="I118" s="12">
        <v>2013</v>
      </c>
      <c r="J118" s="12">
        <v>1</v>
      </c>
      <c r="K118" s="5" t="s">
        <v>860</v>
      </c>
      <c r="L118" s="5" t="s">
        <v>310</v>
      </c>
      <c r="M118" s="12">
        <v>1</v>
      </c>
      <c r="N118" s="34" t="str">
        <f>HYPERLINK("http://ebooks.abc-clio.com/?isbn=9781440829468")</f>
        <v>http://ebooks.abc-clio.com/?isbn=9781440829468</v>
      </c>
      <c r="O118" s="32" t="s">
        <v>2581</v>
      </c>
    </row>
    <row r="119" spans="1:15">
      <c r="A119" s="4">
        <v>118</v>
      </c>
      <c r="B119" s="5" t="s">
        <v>306</v>
      </c>
      <c r="C119" s="5" t="s">
        <v>878</v>
      </c>
      <c r="D119" s="17" t="s">
        <v>4367</v>
      </c>
      <c r="E119" s="17" t="s">
        <v>4368</v>
      </c>
      <c r="F119" s="20" t="s">
        <v>2741</v>
      </c>
      <c r="G119" s="20" t="s">
        <v>3610</v>
      </c>
      <c r="H119" s="23" t="s">
        <v>1424</v>
      </c>
      <c r="I119" s="12">
        <v>2013</v>
      </c>
      <c r="J119" s="12">
        <v>1</v>
      </c>
      <c r="K119" s="5" t="s">
        <v>1425</v>
      </c>
      <c r="L119" s="5" t="s">
        <v>317</v>
      </c>
      <c r="M119" s="12">
        <v>1</v>
      </c>
      <c r="N119" s="34" t="str">
        <f>HYPERLINK("http://ebooks.abc-clio.com/?isbn=9780313378621")</f>
        <v>http://ebooks.abc-clio.com/?isbn=9780313378621</v>
      </c>
      <c r="O119" s="32" t="s">
        <v>2581</v>
      </c>
    </row>
    <row r="120" spans="1:15">
      <c r="A120" s="4">
        <v>119</v>
      </c>
      <c r="B120" s="5" t="s">
        <v>306</v>
      </c>
      <c r="C120" s="5" t="s">
        <v>886</v>
      </c>
      <c r="D120" s="17" t="s">
        <v>4369</v>
      </c>
      <c r="E120" s="17" t="s">
        <v>4370</v>
      </c>
      <c r="F120" s="20" t="s">
        <v>2742</v>
      </c>
      <c r="G120" s="20" t="s">
        <v>3611</v>
      </c>
      <c r="H120" s="23" t="s">
        <v>117</v>
      </c>
      <c r="I120" s="12">
        <v>2009</v>
      </c>
      <c r="J120" s="12">
        <v>1</v>
      </c>
      <c r="K120" s="5" t="s">
        <v>3181</v>
      </c>
      <c r="L120" s="5" t="s">
        <v>317</v>
      </c>
      <c r="M120" s="12">
        <v>2</v>
      </c>
      <c r="N120" s="34" t="str">
        <f>HYPERLINK("http://ebooks.abc-clio.com/?isbn=9780313344435")</f>
        <v>http://ebooks.abc-clio.com/?isbn=9780313344435</v>
      </c>
      <c r="O120" s="32" t="s">
        <v>2581</v>
      </c>
    </row>
    <row r="121" spans="1:15">
      <c r="A121" s="4">
        <v>120</v>
      </c>
      <c r="B121" s="5" t="s">
        <v>306</v>
      </c>
      <c r="C121" s="5" t="s">
        <v>3182</v>
      </c>
      <c r="D121" s="17" t="s">
        <v>4371</v>
      </c>
      <c r="E121" s="17" t="s">
        <v>4372</v>
      </c>
      <c r="F121" s="20" t="s">
        <v>2743</v>
      </c>
      <c r="G121" s="20" t="s">
        <v>3612</v>
      </c>
      <c r="H121" s="23" t="s">
        <v>3183</v>
      </c>
      <c r="I121" s="12">
        <v>2010</v>
      </c>
      <c r="J121" s="12">
        <v>1</v>
      </c>
      <c r="K121" s="5" t="s">
        <v>3184</v>
      </c>
      <c r="L121" s="5" t="s">
        <v>310</v>
      </c>
      <c r="M121" s="12">
        <v>1</v>
      </c>
      <c r="N121" s="34" t="str">
        <f>HYPERLINK("http://ebooks.abc-clio.com/?isbn=9780313379697")</f>
        <v>http://ebooks.abc-clio.com/?isbn=9780313379697</v>
      </c>
      <c r="O121" s="32" t="s">
        <v>2581</v>
      </c>
    </row>
    <row r="122" spans="1:15">
      <c r="A122" s="4">
        <v>121</v>
      </c>
      <c r="B122" s="5" t="s">
        <v>306</v>
      </c>
      <c r="C122" s="5" t="s">
        <v>23</v>
      </c>
      <c r="D122" s="17" t="s">
        <v>4373</v>
      </c>
      <c r="E122" s="17" t="s">
        <v>4374</v>
      </c>
      <c r="F122" s="20" t="s">
        <v>2744</v>
      </c>
      <c r="G122" s="20" t="s">
        <v>3613</v>
      </c>
      <c r="H122" s="23" t="s">
        <v>1426</v>
      </c>
      <c r="I122" s="12">
        <v>2013</v>
      </c>
      <c r="J122" s="12">
        <v>1</v>
      </c>
      <c r="K122" s="5" t="s">
        <v>1427</v>
      </c>
      <c r="L122" s="5" t="s">
        <v>310</v>
      </c>
      <c r="M122" s="12">
        <v>1</v>
      </c>
      <c r="N122" s="34" t="str">
        <f>HYPERLINK("http://ebooks.abc-clio.com/?isbn=9781440803925")</f>
        <v>http://ebooks.abc-clio.com/?isbn=9781440803925</v>
      </c>
      <c r="O122" s="32" t="s">
        <v>2581</v>
      </c>
    </row>
    <row r="123" spans="1:15">
      <c r="A123" s="4">
        <v>122</v>
      </c>
      <c r="B123" s="5" t="s">
        <v>306</v>
      </c>
      <c r="C123" s="5" t="s">
        <v>3185</v>
      </c>
      <c r="D123" s="17" t="s">
        <v>4375</v>
      </c>
      <c r="E123" s="17" t="s">
        <v>4376</v>
      </c>
      <c r="F123" s="20" t="s">
        <v>2745</v>
      </c>
      <c r="G123" s="20" t="s">
        <v>3614</v>
      </c>
      <c r="H123" s="23" t="s">
        <v>3186</v>
      </c>
      <c r="I123" s="12">
        <v>2011</v>
      </c>
      <c r="J123" s="12">
        <v>1</v>
      </c>
      <c r="K123" s="5" t="s">
        <v>3187</v>
      </c>
      <c r="L123" s="5" t="s">
        <v>310</v>
      </c>
      <c r="M123" s="12">
        <v>1</v>
      </c>
      <c r="N123" s="34" t="str">
        <f>HYPERLINK("http://ebooks.abc-clio.com/?isbn=9780313398353")</f>
        <v>http://ebooks.abc-clio.com/?isbn=9780313398353</v>
      </c>
      <c r="O123" s="32" t="s">
        <v>2581</v>
      </c>
    </row>
    <row r="124" spans="1:15">
      <c r="A124" s="4">
        <v>123</v>
      </c>
      <c r="B124" s="5" t="s">
        <v>306</v>
      </c>
      <c r="C124" s="5" t="s">
        <v>1428</v>
      </c>
      <c r="D124" s="17" t="s">
        <v>4377</v>
      </c>
      <c r="E124" s="17" t="s">
        <v>4378</v>
      </c>
      <c r="F124" s="20" t="s">
        <v>2746</v>
      </c>
      <c r="G124" s="20" t="s">
        <v>3615</v>
      </c>
      <c r="H124" s="23" t="s">
        <v>1429</v>
      </c>
      <c r="I124" s="12">
        <v>2013</v>
      </c>
      <c r="J124" s="12">
        <v>1</v>
      </c>
      <c r="K124" s="5" t="s">
        <v>1430</v>
      </c>
      <c r="L124" s="5" t="s">
        <v>310</v>
      </c>
      <c r="M124" s="12">
        <v>3</v>
      </c>
      <c r="N124" s="34" t="str">
        <f>HYPERLINK("http://ebooks.abc-clio.com/?isbn=9780313399480")</f>
        <v>http://ebooks.abc-clio.com/?isbn=9780313399480</v>
      </c>
      <c r="O124" s="32" t="s">
        <v>2581</v>
      </c>
    </row>
    <row r="125" spans="1:15">
      <c r="A125" s="4">
        <v>124</v>
      </c>
      <c r="B125" s="5" t="s">
        <v>306</v>
      </c>
      <c r="C125" s="5" t="s">
        <v>886</v>
      </c>
      <c r="D125" s="17" t="s">
        <v>4379</v>
      </c>
      <c r="E125" s="17" t="s">
        <v>4380</v>
      </c>
      <c r="F125" s="20" t="s">
        <v>2747</v>
      </c>
      <c r="G125" s="20" t="s">
        <v>3616</v>
      </c>
      <c r="H125" s="23" t="s">
        <v>3188</v>
      </c>
      <c r="I125" s="12">
        <v>2009</v>
      </c>
      <c r="J125" s="12">
        <v>1</v>
      </c>
      <c r="K125" s="5" t="s">
        <v>3189</v>
      </c>
      <c r="L125" s="5" t="s">
        <v>317</v>
      </c>
      <c r="M125" s="12">
        <v>1</v>
      </c>
      <c r="N125" s="34" t="str">
        <f>HYPERLINK("http://ebooks.abc-clio.com/?isbn=9780313342240")</f>
        <v>http://ebooks.abc-clio.com/?isbn=9780313342240</v>
      </c>
      <c r="O125" s="32" t="s">
        <v>2581</v>
      </c>
    </row>
    <row r="126" spans="1:15">
      <c r="A126" s="4">
        <v>125</v>
      </c>
      <c r="B126" s="5" t="s">
        <v>306</v>
      </c>
      <c r="C126" s="5" t="s">
        <v>701</v>
      </c>
      <c r="D126" s="17" t="s">
        <v>4334</v>
      </c>
      <c r="E126" s="17" t="s">
        <v>4335</v>
      </c>
      <c r="F126" s="20" t="s">
        <v>2748</v>
      </c>
      <c r="G126" s="20" t="s">
        <v>3617</v>
      </c>
      <c r="H126" s="23" t="s">
        <v>3190</v>
      </c>
      <c r="I126" s="12">
        <v>2013</v>
      </c>
      <c r="J126" s="12">
        <v>1</v>
      </c>
      <c r="K126" s="5" t="s">
        <v>3191</v>
      </c>
      <c r="L126" s="5" t="s">
        <v>310</v>
      </c>
      <c r="M126" s="12">
        <v>3</v>
      </c>
      <c r="N126" s="34" t="str">
        <f>HYPERLINK("http://ebooks.abc-clio.com/?isbn=9780313397424")</f>
        <v>http://ebooks.abc-clio.com/?isbn=9780313397424</v>
      </c>
      <c r="O126" s="32" t="s">
        <v>2581</v>
      </c>
    </row>
    <row r="127" spans="1:15">
      <c r="A127" s="4">
        <v>126</v>
      </c>
      <c r="B127" s="5" t="s">
        <v>306</v>
      </c>
      <c r="C127" s="5" t="s">
        <v>723</v>
      </c>
      <c r="D127" s="17" t="s">
        <v>4381</v>
      </c>
      <c r="E127" s="17" t="s">
        <v>4382</v>
      </c>
      <c r="F127" s="20" t="s">
        <v>2749</v>
      </c>
      <c r="G127" s="20" t="s">
        <v>3618</v>
      </c>
      <c r="H127" s="23" t="s">
        <v>3192</v>
      </c>
      <c r="I127" s="12">
        <v>2013</v>
      </c>
      <c r="J127" s="12">
        <v>1</v>
      </c>
      <c r="K127" s="5" t="s">
        <v>3193</v>
      </c>
      <c r="L127" s="5" t="s">
        <v>710</v>
      </c>
      <c r="M127" s="12">
        <v>1</v>
      </c>
      <c r="N127" s="34" t="str">
        <f>HYPERLINK("http://ebooks.abc-clio.com/?isbn=9781598846874")</f>
        <v>http://ebooks.abc-clio.com/?isbn=9781598846874</v>
      </c>
      <c r="O127" s="32" t="s">
        <v>2581</v>
      </c>
    </row>
    <row r="128" spans="1:15">
      <c r="A128" s="4">
        <v>127</v>
      </c>
      <c r="B128" s="5" t="s">
        <v>306</v>
      </c>
      <c r="C128" s="5" t="s">
        <v>704</v>
      </c>
      <c r="D128" s="17" t="s">
        <v>4383</v>
      </c>
      <c r="E128" s="17" t="s">
        <v>4384</v>
      </c>
      <c r="F128" s="20" t="s">
        <v>2750</v>
      </c>
      <c r="G128" s="20" t="s">
        <v>3619</v>
      </c>
      <c r="H128" s="23" t="s">
        <v>1431</v>
      </c>
      <c r="I128" s="12">
        <v>2013</v>
      </c>
      <c r="J128" s="12">
        <v>1</v>
      </c>
      <c r="K128" s="5" t="s">
        <v>1432</v>
      </c>
      <c r="L128" s="5" t="s">
        <v>2606</v>
      </c>
      <c r="M128" s="12">
        <v>1</v>
      </c>
      <c r="N128" s="34" t="str">
        <f>HYPERLINK("http://ebooks.abc-clio.com/?isbn=9781598849554")</f>
        <v>http://ebooks.abc-clio.com/?isbn=9781598849554</v>
      </c>
      <c r="O128" s="32" t="s">
        <v>2581</v>
      </c>
    </row>
    <row r="129" spans="1:15">
      <c r="A129" s="4">
        <v>128</v>
      </c>
      <c r="B129" s="5" t="s">
        <v>306</v>
      </c>
      <c r="C129" s="5" t="s">
        <v>3171</v>
      </c>
      <c r="D129" s="17" t="s">
        <v>4385</v>
      </c>
      <c r="E129" s="17" t="s">
        <v>4386</v>
      </c>
      <c r="F129" s="20" t="s">
        <v>2751</v>
      </c>
      <c r="G129" s="20" t="s">
        <v>3620</v>
      </c>
      <c r="H129" s="23" t="s">
        <v>3194</v>
      </c>
      <c r="I129" s="12">
        <v>2012</v>
      </c>
      <c r="J129" s="12">
        <v>2</v>
      </c>
      <c r="K129" s="5" t="s">
        <v>3195</v>
      </c>
      <c r="L129" s="5" t="s">
        <v>2606</v>
      </c>
      <c r="M129" s="12">
        <v>1</v>
      </c>
      <c r="N129" s="34" t="str">
        <f>HYPERLINK("http://ebooks.abc-clio.com/?isbn=9781598843231")</f>
        <v>http://ebooks.abc-clio.com/?isbn=9781598843231</v>
      </c>
      <c r="O129" s="32" t="s">
        <v>2581</v>
      </c>
    </row>
    <row r="130" spans="1:15">
      <c r="A130" s="4">
        <v>129</v>
      </c>
      <c r="B130" s="5" t="s">
        <v>306</v>
      </c>
      <c r="C130" s="5" t="s">
        <v>3196</v>
      </c>
      <c r="D130" s="17" t="s">
        <v>4387</v>
      </c>
      <c r="E130" s="17" t="s">
        <v>4388</v>
      </c>
      <c r="F130" s="20" t="s">
        <v>2752</v>
      </c>
      <c r="G130" s="20" t="s">
        <v>3621</v>
      </c>
      <c r="H130" s="23" t="s">
        <v>3197</v>
      </c>
      <c r="I130" s="12">
        <v>2013</v>
      </c>
      <c r="J130" s="12">
        <v>1</v>
      </c>
      <c r="K130" s="5" t="s">
        <v>3198</v>
      </c>
      <c r="L130" s="5" t="s">
        <v>710</v>
      </c>
      <c r="M130" s="12">
        <v>1</v>
      </c>
      <c r="N130" s="34" t="str">
        <f>HYPERLINK("http://ebooks.abc-clio.com/?isbn=9781610695978")</f>
        <v>http://ebooks.abc-clio.com/?isbn=9781610695978</v>
      </c>
      <c r="O130" s="32" t="s">
        <v>2581</v>
      </c>
    </row>
    <row r="131" spans="1:15">
      <c r="A131" s="4">
        <v>130</v>
      </c>
      <c r="B131" s="5" t="s">
        <v>306</v>
      </c>
      <c r="C131" s="5" t="s">
        <v>3199</v>
      </c>
      <c r="D131" s="17" t="s">
        <v>4389</v>
      </c>
      <c r="E131" s="17" t="s">
        <v>4390</v>
      </c>
      <c r="F131" s="20" t="s">
        <v>2753</v>
      </c>
      <c r="G131" s="20" t="s">
        <v>3622</v>
      </c>
      <c r="H131" s="23" t="s">
        <v>3200</v>
      </c>
      <c r="I131" s="12">
        <v>2013</v>
      </c>
      <c r="J131" s="12">
        <v>1</v>
      </c>
      <c r="K131" s="5" t="s">
        <v>3201</v>
      </c>
      <c r="L131" s="5" t="s">
        <v>310</v>
      </c>
      <c r="M131" s="12">
        <v>1</v>
      </c>
      <c r="N131" s="34" t="str">
        <f>HYPERLINK("http://ebooks.abc-clio.com/?isbn=9780313399022")</f>
        <v>http://ebooks.abc-clio.com/?isbn=9780313399022</v>
      </c>
      <c r="O131" s="32" t="s">
        <v>2581</v>
      </c>
    </row>
    <row r="132" spans="1:15">
      <c r="A132" s="4">
        <v>131</v>
      </c>
      <c r="B132" s="5" t="s">
        <v>306</v>
      </c>
      <c r="C132" s="5" t="s">
        <v>3171</v>
      </c>
      <c r="D132" s="17" t="s">
        <v>4391</v>
      </c>
      <c r="E132" s="17" t="s">
        <v>4392</v>
      </c>
      <c r="F132" s="20" t="s">
        <v>2754</v>
      </c>
      <c r="G132" s="20" t="s">
        <v>3623</v>
      </c>
      <c r="H132" s="23" t="s">
        <v>3202</v>
      </c>
      <c r="I132" s="12">
        <v>2010</v>
      </c>
      <c r="J132" s="12">
        <v>1</v>
      </c>
      <c r="K132" s="5" t="s">
        <v>3203</v>
      </c>
      <c r="L132" s="5" t="s">
        <v>310</v>
      </c>
      <c r="M132" s="12">
        <v>1</v>
      </c>
      <c r="N132" s="34" t="str">
        <f>HYPERLINK("http://ebooks.abc-clio.com/?isbn=9780313385377")</f>
        <v>http://ebooks.abc-clio.com/?isbn=9780313385377</v>
      </c>
      <c r="O132" s="32" t="s">
        <v>2581</v>
      </c>
    </row>
    <row r="133" spans="1:15">
      <c r="A133" s="4">
        <v>132</v>
      </c>
      <c r="B133" s="5" t="s">
        <v>306</v>
      </c>
      <c r="C133" s="5" t="s">
        <v>307</v>
      </c>
      <c r="D133" s="17" t="s">
        <v>4393</v>
      </c>
      <c r="E133" s="17" t="s">
        <v>4394</v>
      </c>
      <c r="F133" s="20" t="s">
        <v>2755</v>
      </c>
      <c r="G133" s="20" t="s">
        <v>3624</v>
      </c>
      <c r="H133" s="23" t="s">
        <v>1433</v>
      </c>
      <c r="I133" s="12">
        <v>2013</v>
      </c>
      <c r="J133" s="12">
        <v>1</v>
      </c>
      <c r="K133" s="5" t="s">
        <v>1434</v>
      </c>
      <c r="L133" s="5" t="s">
        <v>310</v>
      </c>
      <c r="M133" s="12">
        <v>1</v>
      </c>
      <c r="N133" s="34" t="str">
        <f>HYPERLINK("http://ebooks.abc-clio.com/?isbn=9781440803024")</f>
        <v>http://ebooks.abc-clio.com/?isbn=9781440803024</v>
      </c>
      <c r="O133" s="32" t="s">
        <v>2581</v>
      </c>
    </row>
    <row r="134" spans="1:15">
      <c r="A134" s="4">
        <v>133</v>
      </c>
      <c r="B134" s="5" t="s">
        <v>306</v>
      </c>
      <c r="C134" s="5" t="s">
        <v>23</v>
      </c>
      <c r="D134" s="17" t="s">
        <v>4395</v>
      </c>
      <c r="E134" s="17" t="s">
        <v>4396</v>
      </c>
      <c r="F134" s="20" t="s">
        <v>2756</v>
      </c>
      <c r="G134" s="20" t="s">
        <v>3625</v>
      </c>
      <c r="H134" s="23" t="s">
        <v>1435</v>
      </c>
      <c r="I134" s="12">
        <v>2013</v>
      </c>
      <c r="J134" s="12">
        <v>1</v>
      </c>
      <c r="K134" s="5" t="s">
        <v>1436</v>
      </c>
      <c r="L134" s="5" t="s">
        <v>310</v>
      </c>
      <c r="M134" s="12">
        <v>1</v>
      </c>
      <c r="N134" s="34" t="str">
        <f>HYPERLINK("http://ebooks.abc-clio.com/?isbn=9781440804199")</f>
        <v>http://ebooks.abc-clio.com/?isbn=9781440804199</v>
      </c>
      <c r="O134" s="32" t="s">
        <v>2581</v>
      </c>
    </row>
    <row r="135" spans="1:15">
      <c r="A135" s="4">
        <v>134</v>
      </c>
      <c r="B135" s="5" t="s">
        <v>306</v>
      </c>
      <c r="C135" s="5" t="s">
        <v>717</v>
      </c>
      <c r="D135" s="17" t="s">
        <v>4397</v>
      </c>
      <c r="E135" s="17" t="s">
        <v>4398</v>
      </c>
      <c r="F135" s="20" t="s">
        <v>2757</v>
      </c>
      <c r="G135" s="20" t="s">
        <v>3626</v>
      </c>
      <c r="H135" s="23" t="s">
        <v>861</v>
      </c>
      <c r="I135" s="12">
        <v>2013</v>
      </c>
      <c r="J135" s="12">
        <v>1</v>
      </c>
      <c r="K135" s="5" t="s">
        <v>862</v>
      </c>
      <c r="L135" s="5" t="s">
        <v>310</v>
      </c>
      <c r="M135" s="12">
        <v>2</v>
      </c>
      <c r="N135" s="34" t="str">
        <f>HYPERLINK("http://ebooks.abc-clio.com/?isbn=9781440803369")</f>
        <v>http://ebooks.abc-clio.com/?isbn=9781440803369</v>
      </c>
      <c r="O135" s="32" t="s">
        <v>2581</v>
      </c>
    </row>
    <row r="136" spans="1:15">
      <c r="A136" s="4">
        <v>135</v>
      </c>
      <c r="B136" s="5" t="s">
        <v>306</v>
      </c>
      <c r="C136" s="5" t="s">
        <v>1437</v>
      </c>
      <c r="D136" s="17" t="s">
        <v>4399</v>
      </c>
      <c r="E136" s="17" t="s">
        <v>4400</v>
      </c>
      <c r="F136" s="20" t="s">
        <v>2758</v>
      </c>
      <c r="G136" s="20" t="s">
        <v>3627</v>
      </c>
      <c r="H136" s="23" t="s">
        <v>1438</v>
      </c>
      <c r="I136" s="12">
        <v>2013</v>
      </c>
      <c r="J136" s="12">
        <v>1</v>
      </c>
      <c r="K136" s="5" t="s">
        <v>1439</v>
      </c>
      <c r="L136" s="5" t="s">
        <v>317</v>
      </c>
      <c r="M136" s="12">
        <v>1</v>
      </c>
      <c r="N136" s="34" t="str">
        <f>HYPERLINK("http://ebooks.abc-clio.com/?isbn=9781598849530")</f>
        <v>http://ebooks.abc-clio.com/?isbn=9781598849530</v>
      </c>
      <c r="O136" s="32" t="s">
        <v>2581</v>
      </c>
    </row>
    <row r="137" spans="1:15">
      <c r="A137" s="4">
        <v>136</v>
      </c>
      <c r="B137" s="5" t="s">
        <v>306</v>
      </c>
      <c r="C137" s="5" t="s">
        <v>128</v>
      </c>
      <c r="D137" s="17" t="s">
        <v>4401</v>
      </c>
      <c r="E137" s="17" t="s">
        <v>4402</v>
      </c>
      <c r="F137" s="20" t="s">
        <v>2759</v>
      </c>
      <c r="G137" s="20" t="s">
        <v>3628</v>
      </c>
      <c r="H137" s="23" t="s">
        <v>129</v>
      </c>
      <c r="I137" s="12">
        <v>2010</v>
      </c>
      <c r="J137" s="12">
        <v>1</v>
      </c>
      <c r="K137" s="5" t="s">
        <v>130</v>
      </c>
      <c r="L137" s="5" t="s">
        <v>310</v>
      </c>
      <c r="M137" s="12">
        <v>1</v>
      </c>
      <c r="N137" s="34" t="str">
        <f>HYPERLINK("http://ebooks.abc-clio.com/?isbn=9780313385032")</f>
        <v>http://ebooks.abc-clio.com/?isbn=9780313385032</v>
      </c>
      <c r="O137" s="32" t="s">
        <v>2581</v>
      </c>
    </row>
    <row r="138" spans="1:15">
      <c r="A138" s="4">
        <v>137</v>
      </c>
      <c r="B138" s="5" t="s">
        <v>306</v>
      </c>
      <c r="C138" s="5" t="s">
        <v>61</v>
      </c>
      <c r="D138" s="17" t="s">
        <v>4403</v>
      </c>
      <c r="E138" s="17" t="s">
        <v>4404</v>
      </c>
      <c r="F138" s="20" t="s">
        <v>2760</v>
      </c>
      <c r="G138" s="20" t="s">
        <v>3629</v>
      </c>
      <c r="H138" s="23" t="s">
        <v>131</v>
      </c>
      <c r="I138" s="12">
        <v>2014</v>
      </c>
      <c r="J138" s="12">
        <v>1</v>
      </c>
      <c r="K138" s="5" t="s">
        <v>132</v>
      </c>
      <c r="L138" s="5" t="s">
        <v>310</v>
      </c>
      <c r="M138" s="12">
        <v>3</v>
      </c>
      <c r="N138" s="34" t="str">
        <f>HYPERLINK("http://ebooks.abc-clio.com/?isbn=9780313392450")</f>
        <v>http://ebooks.abc-clio.com/?isbn=9780313392450</v>
      </c>
      <c r="O138" s="32" t="s">
        <v>2581</v>
      </c>
    </row>
    <row r="139" spans="1:15">
      <c r="A139" s="4">
        <v>138</v>
      </c>
      <c r="B139" s="5" t="s">
        <v>306</v>
      </c>
      <c r="C139" s="5" t="s">
        <v>133</v>
      </c>
      <c r="D139" s="17" t="s">
        <v>4405</v>
      </c>
      <c r="E139" s="17" t="s">
        <v>4406</v>
      </c>
      <c r="F139" s="20" t="s">
        <v>2761</v>
      </c>
      <c r="G139" s="20" t="s">
        <v>3630</v>
      </c>
      <c r="H139" s="23" t="s">
        <v>134</v>
      </c>
      <c r="I139" s="12">
        <v>2010</v>
      </c>
      <c r="J139" s="12">
        <v>1</v>
      </c>
      <c r="K139" s="5" t="s">
        <v>135</v>
      </c>
      <c r="L139" s="5" t="s">
        <v>310</v>
      </c>
      <c r="M139" s="12">
        <v>1</v>
      </c>
      <c r="N139" s="34" t="str">
        <f>HYPERLINK("http://ebooks.abc-clio.com/?isbn=9780313385476")</f>
        <v>http://ebooks.abc-clio.com/?isbn=9780313385476</v>
      </c>
      <c r="O139" s="32" t="s">
        <v>2581</v>
      </c>
    </row>
    <row r="140" spans="1:15">
      <c r="A140" s="4">
        <v>139</v>
      </c>
      <c r="B140" s="5" t="s">
        <v>306</v>
      </c>
      <c r="C140" s="5" t="s">
        <v>863</v>
      </c>
      <c r="D140" s="17" t="s">
        <v>4407</v>
      </c>
      <c r="E140" s="17" t="s">
        <v>4408</v>
      </c>
      <c r="F140" s="20" t="s">
        <v>2762</v>
      </c>
      <c r="G140" s="20" t="s">
        <v>3631</v>
      </c>
      <c r="H140" s="23" t="s">
        <v>1440</v>
      </c>
      <c r="I140" s="12">
        <v>2013</v>
      </c>
      <c r="J140" s="12">
        <v>1</v>
      </c>
      <c r="K140" s="5" t="s">
        <v>1441</v>
      </c>
      <c r="L140" s="5" t="s">
        <v>2606</v>
      </c>
      <c r="M140" s="12">
        <v>1</v>
      </c>
      <c r="N140" s="34" t="str">
        <f>HYPERLINK("http://ebooks.abc-clio.com/?isbn=9781610692007")</f>
        <v>http://ebooks.abc-clio.com/?isbn=9781610692007</v>
      </c>
      <c r="O140" s="32" t="s">
        <v>2581</v>
      </c>
    </row>
    <row r="141" spans="1:15">
      <c r="A141" s="4">
        <v>140</v>
      </c>
      <c r="B141" s="5" t="s">
        <v>306</v>
      </c>
      <c r="C141" s="5" t="s">
        <v>863</v>
      </c>
      <c r="D141" s="17" t="s">
        <v>4409</v>
      </c>
      <c r="E141" s="17" t="s">
        <v>4410</v>
      </c>
      <c r="F141" s="20" t="s">
        <v>2763</v>
      </c>
      <c r="G141" s="20" t="s">
        <v>3632</v>
      </c>
      <c r="H141" s="23" t="s">
        <v>864</v>
      </c>
      <c r="I141" s="12">
        <v>2013</v>
      </c>
      <c r="J141" s="12">
        <v>1</v>
      </c>
      <c r="K141" s="5" t="s">
        <v>865</v>
      </c>
      <c r="L141" s="5" t="s">
        <v>317</v>
      </c>
      <c r="M141" s="12">
        <v>1</v>
      </c>
      <c r="N141" s="34" t="str">
        <f>HYPERLINK("http://ebooks.abc-clio.com/?isbn=9780313397493")</f>
        <v>http://ebooks.abc-clio.com/?isbn=9780313397493</v>
      </c>
      <c r="O141" s="32" t="s">
        <v>2581</v>
      </c>
    </row>
    <row r="142" spans="1:15">
      <c r="A142" s="4">
        <v>141</v>
      </c>
      <c r="B142" s="5" t="s">
        <v>306</v>
      </c>
      <c r="C142" s="5" t="s">
        <v>136</v>
      </c>
      <c r="D142" s="17" t="s">
        <v>4411</v>
      </c>
      <c r="E142" s="17" t="s">
        <v>4412</v>
      </c>
      <c r="F142" s="20" t="s">
        <v>2764</v>
      </c>
      <c r="G142" s="20" t="s">
        <v>3633</v>
      </c>
      <c r="H142" s="23" t="s">
        <v>137</v>
      </c>
      <c r="I142" s="12">
        <v>2012</v>
      </c>
      <c r="J142" s="12">
        <v>1</v>
      </c>
      <c r="K142" s="5" t="s">
        <v>138</v>
      </c>
      <c r="L142" s="5" t="s">
        <v>2606</v>
      </c>
      <c r="M142" s="12">
        <v>1</v>
      </c>
      <c r="N142" s="34" t="str">
        <f>HYPERLINK("http://ebooks.abc-clio.com/?isbn=9781610691482")</f>
        <v>http://ebooks.abc-clio.com/?isbn=9781610691482</v>
      </c>
      <c r="O142" s="32" t="s">
        <v>2581</v>
      </c>
    </row>
    <row r="143" spans="1:15">
      <c r="A143" s="4">
        <v>142</v>
      </c>
      <c r="B143" s="5" t="s">
        <v>1446</v>
      </c>
      <c r="C143" s="5" t="s">
        <v>543</v>
      </c>
      <c r="D143" s="17" t="s">
        <v>4413</v>
      </c>
      <c r="E143" s="17" t="s">
        <v>4414</v>
      </c>
      <c r="F143" s="20" t="s">
        <v>2765</v>
      </c>
      <c r="G143" s="20" t="s">
        <v>3634</v>
      </c>
      <c r="H143" s="23" t="s">
        <v>552</v>
      </c>
      <c r="I143" s="13">
        <v>2015</v>
      </c>
      <c r="J143" s="12">
        <v>1</v>
      </c>
      <c r="K143" s="5" t="s">
        <v>553</v>
      </c>
      <c r="L143" s="5" t="s">
        <v>166</v>
      </c>
      <c r="M143" s="12">
        <v>1</v>
      </c>
      <c r="N143" s="34" t="str">
        <f>HYPERLINK("http://services.igi-global.com/resolvedoi/resolve.aspx?doi=10.4018/978-1-46666-272-8")</f>
        <v>http://services.igi-global.com/resolvedoi/resolve.aspx?doi=10.4018/978-1-46666-272-8</v>
      </c>
      <c r="O143" s="32" t="s">
        <v>2582</v>
      </c>
    </row>
    <row r="144" spans="1:15">
      <c r="A144" s="4">
        <v>143</v>
      </c>
      <c r="B144" s="5" t="s">
        <v>1446</v>
      </c>
      <c r="C144" s="5" t="s">
        <v>163</v>
      </c>
      <c r="D144" s="17" t="s">
        <v>4415</v>
      </c>
      <c r="E144" s="17" t="s">
        <v>4416</v>
      </c>
      <c r="F144" s="20" t="s">
        <v>2766</v>
      </c>
      <c r="G144" s="20" t="s">
        <v>3635</v>
      </c>
      <c r="H144" s="23" t="s">
        <v>4596</v>
      </c>
      <c r="I144" s="12">
        <v>2014</v>
      </c>
      <c r="J144" s="12">
        <v>1</v>
      </c>
      <c r="K144" s="5" t="s">
        <v>4597</v>
      </c>
      <c r="L144" s="5" t="s">
        <v>166</v>
      </c>
      <c r="M144" s="12">
        <v>1</v>
      </c>
      <c r="N144" s="34" t="str">
        <f>HYPERLINK("http://services.igi-global.com/resolvedoi/resolve.aspx?doi=10.4018/978-1-46664-518-9")</f>
        <v>http://services.igi-global.com/resolvedoi/resolve.aspx?doi=10.4018/978-1-46664-518-9</v>
      </c>
      <c r="O144" s="32" t="s">
        <v>2582</v>
      </c>
    </row>
    <row r="145" spans="1:15">
      <c r="A145" s="4">
        <v>144</v>
      </c>
      <c r="B145" s="5" t="s">
        <v>1446</v>
      </c>
      <c r="C145" s="5" t="s">
        <v>1624</v>
      </c>
      <c r="D145" s="17" t="s">
        <v>4417</v>
      </c>
      <c r="E145" s="17" t="s">
        <v>4418</v>
      </c>
      <c r="F145" s="20" t="s">
        <v>2767</v>
      </c>
      <c r="G145" s="20" t="s">
        <v>3636</v>
      </c>
      <c r="H145" s="23" t="s">
        <v>1631</v>
      </c>
      <c r="I145" s="12">
        <v>2014</v>
      </c>
      <c r="J145" s="12">
        <v>1</v>
      </c>
      <c r="K145" s="5" t="s">
        <v>1632</v>
      </c>
      <c r="L145" s="5" t="s">
        <v>305</v>
      </c>
      <c r="M145" s="12">
        <v>1</v>
      </c>
      <c r="N145" s="34" t="str">
        <f>HYPERLINK("http://services.igi-global.com/resolvedoi/resolve.aspx?doi=10.4018/978-1-46664-797-8")</f>
        <v>http://services.igi-global.com/resolvedoi/resolve.aspx?doi=10.4018/978-1-46664-797-8</v>
      </c>
      <c r="O145" s="32" t="s">
        <v>2582</v>
      </c>
    </row>
    <row r="146" spans="1:15">
      <c r="A146" s="4">
        <v>145</v>
      </c>
      <c r="B146" s="5" t="s">
        <v>1446</v>
      </c>
      <c r="C146" s="5" t="s">
        <v>516</v>
      </c>
      <c r="D146" s="17" t="s">
        <v>4419</v>
      </c>
      <c r="E146" s="17" t="s">
        <v>4420</v>
      </c>
      <c r="F146" s="20" t="s">
        <v>2768</v>
      </c>
      <c r="G146" s="20" t="s">
        <v>3637</v>
      </c>
      <c r="H146" s="23" t="s">
        <v>517</v>
      </c>
      <c r="I146" s="12">
        <v>2010</v>
      </c>
      <c r="J146" s="12">
        <v>1</v>
      </c>
      <c r="K146" s="5" t="s">
        <v>518</v>
      </c>
      <c r="L146" s="5" t="s">
        <v>305</v>
      </c>
      <c r="M146" s="12">
        <v>1</v>
      </c>
      <c r="N146" s="34" t="str">
        <f>HYPERLINK("http://services.igi-global.com/resolvedoi/resolve.aspx?doi=10.4018/978-1-61520-987-3")</f>
        <v>http://services.igi-global.com/resolvedoi/resolve.aspx?doi=10.4018/978-1-61520-987-3</v>
      </c>
      <c r="O146" s="32" t="s">
        <v>2582</v>
      </c>
    </row>
    <row r="147" spans="1:15">
      <c r="A147" s="4">
        <v>146</v>
      </c>
      <c r="B147" s="5" t="s">
        <v>1446</v>
      </c>
      <c r="C147" s="5" t="s">
        <v>481</v>
      </c>
      <c r="D147" s="17" t="s">
        <v>4421</v>
      </c>
      <c r="E147" s="17" t="s">
        <v>4422</v>
      </c>
      <c r="F147" s="20" t="s">
        <v>2769</v>
      </c>
      <c r="G147" s="20" t="s">
        <v>3638</v>
      </c>
      <c r="H147" s="23" t="s">
        <v>482</v>
      </c>
      <c r="I147" s="12">
        <v>2013</v>
      </c>
      <c r="J147" s="12">
        <v>1</v>
      </c>
      <c r="K147" s="5" t="s">
        <v>454</v>
      </c>
      <c r="L147" s="5" t="s">
        <v>628</v>
      </c>
      <c r="M147" s="12">
        <v>1</v>
      </c>
      <c r="N147" s="34" t="str">
        <f>HYPERLINK("http://services.igi-global.com/resolvedoi/resolve.aspx?doi=10.4018/978-1-46664-165-5")</f>
        <v>http://services.igi-global.com/resolvedoi/resolve.aspx?doi=10.4018/978-1-46664-165-5</v>
      </c>
      <c r="O147" s="32" t="s">
        <v>2582</v>
      </c>
    </row>
    <row r="148" spans="1:15">
      <c r="A148" s="4">
        <v>147</v>
      </c>
      <c r="B148" s="5" t="s">
        <v>1446</v>
      </c>
      <c r="C148" s="5" t="s">
        <v>633</v>
      </c>
      <c r="D148" s="17" t="s">
        <v>4423</v>
      </c>
      <c r="E148" s="17" t="s">
        <v>4424</v>
      </c>
      <c r="F148" s="20" t="s">
        <v>2770</v>
      </c>
      <c r="G148" s="20" t="s">
        <v>3639</v>
      </c>
      <c r="H148" s="23" t="s">
        <v>493</v>
      </c>
      <c r="I148" s="12">
        <v>2014</v>
      </c>
      <c r="J148" s="12">
        <v>1</v>
      </c>
      <c r="K148" s="5" t="s">
        <v>494</v>
      </c>
      <c r="L148" s="5" t="s">
        <v>305</v>
      </c>
      <c r="M148" s="12">
        <v>1</v>
      </c>
      <c r="N148" s="34" t="str">
        <f>HYPERLINK("http://services.igi-global.com/resolvedoi/resolve.aspx?doi=10.4018/978-1-46664-490-8")</f>
        <v>http://services.igi-global.com/resolvedoi/resolve.aspx?doi=10.4018/978-1-46664-490-8</v>
      </c>
      <c r="O148" s="32" t="s">
        <v>2582</v>
      </c>
    </row>
    <row r="149" spans="1:15">
      <c r="A149" s="4">
        <v>148</v>
      </c>
      <c r="B149" s="5" t="s">
        <v>1446</v>
      </c>
      <c r="C149" s="5" t="s">
        <v>471</v>
      </c>
      <c r="D149" s="17" t="s">
        <v>4425</v>
      </c>
      <c r="E149" s="17" t="s">
        <v>4426</v>
      </c>
      <c r="F149" s="20" t="s">
        <v>2771</v>
      </c>
      <c r="G149" s="20" t="s">
        <v>3640</v>
      </c>
      <c r="H149" s="23" t="s">
        <v>519</v>
      </c>
      <c r="I149" s="12">
        <v>2014</v>
      </c>
      <c r="J149" s="12">
        <v>1</v>
      </c>
      <c r="K149" s="5" t="s">
        <v>455</v>
      </c>
      <c r="L149" s="5" t="s">
        <v>305</v>
      </c>
      <c r="M149" s="12">
        <v>1</v>
      </c>
      <c r="N149" s="34" t="str">
        <f>HYPERLINK("http://services.igi-global.com/resolvedoi/resolve.aspx?doi=10.4018/978-1-46664-494-6")</f>
        <v>http://services.igi-global.com/resolvedoi/resolve.aspx?doi=10.4018/978-1-46664-494-6</v>
      </c>
      <c r="O149" s="32" t="s">
        <v>2582</v>
      </c>
    </row>
    <row r="150" spans="1:15">
      <c r="A150" s="4">
        <v>149</v>
      </c>
      <c r="B150" s="5" t="s">
        <v>1446</v>
      </c>
      <c r="C150" s="5" t="s">
        <v>471</v>
      </c>
      <c r="D150" s="17" t="s">
        <v>2570</v>
      </c>
      <c r="E150" s="17" t="s">
        <v>4427</v>
      </c>
      <c r="F150" s="20" t="s">
        <v>2772</v>
      </c>
      <c r="G150" s="20" t="s">
        <v>3641</v>
      </c>
      <c r="H150" s="23" t="s">
        <v>1633</v>
      </c>
      <c r="I150" s="12">
        <v>2013</v>
      </c>
      <c r="J150" s="12">
        <v>1</v>
      </c>
      <c r="K150" s="5" t="s">
        <v>1634</v>
      </c>
      <c r="L150" s="5" t="s">
        <v>305</v>
      </c>
      <c r="M150" s="12">
        <v>1</v>
      </c>
      <c r="N150" s="34" t="str">
        <f>HYPERLINK("http://services.igi-global.com/resolvedoi/resolve.aspx?doi=10.4018/978-1-46662-651-5")</f>
        <v>http://services.igi-global.com/resolvedoi/resolve.aspx?doi=10.4018/978-1-46662-651-5</v>
      </c>
      <c r="O150" s="32" t="s">
        <v>2582</v>
      </c>
    </row>
    <row r="151" spans="1:15">
      <c r="A151" s="4">
        <v>150</v>
      </c>
      <c r="B151" s="5" t="s">
        <v>1446</v>
      </c>
      <c r="C151" s="5" t="s">
        <v>619</v>
      </c>
      <c r="D151" s="17" t="s">
        <v>2573</v>
      </c>
      <c r="E151" s="17" t="s">
        <v>4428</v>
      </c>
      <c r="F151" s="20" t="s">
        <v>2773</v>
      </c>
      <c r="G151" s="20" t="s">
        <v>3642</v>
      </c>
      <c r="H151" s="23" t="s">
        <v>620</v>
      </c>
      <c r="I151" s="12">
        <v>2014</v>
      </c>
      <c r="J151" s="12">
        <v>1</v>
      </c>
      <c r="K151" s="5" t="s">
        <v>621</v>
      </c>
      <c r="L151" s="5" t="s">
        <v>305</v>
      </c>
      <c r="M151" s="12">
        <v>1</v>
      </c>
      <c r="N151" s="34" t="str">
        <f>HYPERLINK("http://services.igi-global.com/resolvedoi/resolve.aspx?doi=10.4018/978-1-46664-940-8")</f>
        <v>http://services.igi-global.com/resolvedoi/resolve.aspx?doi=10.4018/978-1-46664-940-8</v>
      </c>
      <c r="O151" s="32" t="s">
        <v>2582</v>
      </c>
    </row>
    <row r="152" spans="1:15">
      <c r="A152" s="4">
        <v>151</v>
      </c>
      <c r="B152" s="5" t="s">
        <v>1446</v>
      </c>
      <c r="C152" s="5" t="s">
        <v>471</v>
      </c>
      <c r="D152" s="17" t="s">
        <v>4429</v>
      </c>
      <c r="E152" s="17" t="s">
        <v>4430</v>
      </c>
      <c r="F152" s="20" t="s">
        <v>2774</v>
      </c>
      <c r="G152" s="20" t="s">
        <v>3643</v>
      </c>
      <c r="H152" s="23" t="s">
        <v>631</v>
      </c>
      <c r="I152" s="12">
        <v>2014</v>
      </c>
      <c r="J152" s="12">
        <v>1</v>
      </c>
      <c r="K152" s="5" t="s">
        <v>632</v>
      </c>
      <c r="L152" s="5" t="s">
        <v>305</v>
      </c>
      <c r="M152" s="12">
        <v>1</v>
      </c>
      <c r="N152" s="34" t="str">
        <f>HYPERLINK("http://services.igi-global.com/resolvedoi/resolve.aspx?doi=10.4018/978-1-46666-034-2")</f>
        <v>http://services.igi-global.com/resolvedoi/resolve.aspx?doi=10.4018/978-1-46666-034-2</v>
      </c>
      <c r="O152" s="32" t="s">
        <v>2582</v>
      </c>
    </row>
    <row r="153" spans="1:15">
      <c r="A153" s="4">
        <v>152</v>
      </c>
      <c r="B153" s="5" t="s">
        <v>1446</v>
      </c>
      <c r="C153" s="5" t="s">
        <v>1624</v>
      </c>
      <c r="D153" s="17" t="s">
        <v>4431</v>
      </c>
      <c r="E153" s="17" t="s">
        <v>4432</v>
      </c>
      <c r="F153" s="20" t="s">
        <v>2775</v>
      </c>
      <c r="G153" s="20" t="s">
        <v>3644</v>
      </c>
      <c r="H153" s="23" t="s">
        <v>1635</v>
      </c>
      <c r="I153" s="12">
        <v>2013</v>
      </c>
      <c r="J153" s="12">
        <v>1</v>
      </c>
      <c r="K153" s="5" t="s">
        <v>1636</v>
      </c>
      <c r="L153" s="5" t="s">
        <v>305</v>
      </c>
      <c r="M153" s="12">
        <v>1</v>
      </c>
      <c r="N153" s="34" t="str">
        <f>HYPERLINK("http://services.igi-global.com/resolvedoi/resolve.aspx?doi=10.4018/978-1-46663-688-0")</f>
        <v>http://services.igi-global.com/resolvedoi/resolve.aspx?doi=10.4018/978-1-46663-688-0</v>
      </c>
      <c r="O153" s="32" t="s">
        <v>2582</v>
      </c>
    </row>
    <row r="154" spans="1:15">
      <c r="A154" s="4">
        <v>153</v>
      </c>
      <c r="B154" s="5" t="s">
        <v>1446</v>
      </c>
      <c r="C154" s="5" t="s">
        <v>477</v>
      </c>
      <c r="D154" s="17" t="s">
        <v>4433</v>
      </c>
      <c r="E154" s="17" t="s">
        <v>4434</v>
      </c>
      <c r="F154" s="20" t="s">
        <v>2776</v>
      </c>
      <c r="G154" s="20" t="s">
        <v>3645</v>
      </c>
      <c r="H154" s="23" t="s">
        <v>478</v>
      </c>
      <c r="I154" s="12">
        <v>2014</v>
      </c>
      <c r="J154" s="12">
        <v>1</v>
      </c>
      <c r="K154" s="5" t="s">
        <v>479</v>
      </c>
      <c r="L154" s="5" t="s">
        <v>480</v>
      </c>
      <c r="M154" s="12">
        <v>1</v>
      </c>
      <c r="N154" s="34" t="str">
        <f>HYPERLINK("http://services.igi-global.com/resolvedoi/resolve.aspx?doi=10.4018/978-1-46664-619-3")</f>
        <v>http://services.igi-global.com/resolvedoi/resolve.aspx?doi=10.4018/978-1-46664-619-3</v>
      </c>
      <c r="O154" s="32" t="s">
        <v>2582</v>
      </c>
    </row>
    <row r="155" spans="1:15">
      <c r="A155" s="4">
        <v>154</v>
      </c>
      <c r="B155" s="5" t="s">
        <v>1446</v>
      </c>
      <c r="C155" s="5" t="s">
        <v>1624</v>
      </c>
      <c r="D155" s="17" t="s">
        <v>4435</v>
      </c>
      <c r="E155" s="17" t="s">
        <v>4436</v>
      </c>
      <c r="F155" s="20" t="s">
        <v>2777</v>
      </c>
      <c r="G155" s="20" t="s">
        <v>3646</v>
      </c>
      <c r="H155" s="23" t="s">
        <v>1637</v>
      </c>
      <c r="I155" s="12">
        <v>2014</v>
      </c>
      <c r="J155" s="12">
        <v>1</v>
      </c>
      <c r="K155" s="5" t="s">
        <v>1638</v>
      </c>
      <c r="L155" s="5" t="s">
        <v>305</v>
      </c>
      <c r="M155" s="12">
        <v>1</v>
      </c>
      <c r="N155" s="34" t="str">
        <f>HYPERLINK("http://services.igi-global.com/resolvedoi/resolve.aspx?doi=10.4018/978-1-46664-574-5")</f>
        <v>http://services.igi-global.com/resolvedoi/resolve.aspx?doi=10.4018/978-1-46664-574-5</v>
      </c>
      <c r="O155" s="32" t="s">
        <v>2582</v>
      </c>
    </row>
    <row r="156" spans="1:15">
      <c r="A156" s="4">
        <v>155</v>
      </c>
      <c r="B156" s="5" t="s">
        <v>1446</v>
      </c>
      <c r="C156" s="5" t="s">
        <v>163</v>
      </c>
      <c r="D156" s="17" t="s">
        <v>4437</v>
      </c>
      <c r="E156" s="17" t="s">
        <v>4438</v>
      </c>
      <c r="F156" s="20" t="s">
        <v>2778</v>
      </c>
      <c r="G156" s="20" t="s">
        <v>3647</v>
      </c>
      <c r="H156" s="23" t="s">
        <v>520</v>
      </c>
      <c r="I156" s="12">
        <v>2014</v>
      </c>
      <c r="J156" s="12">
        <v>1</v>
      </c>
      <c r="K156" s="5" t="s">
        <v>521</v>
      </c>
      <c r="L156" s="5" t="s">
        <v>166</v>
      </c>
      <c r="M156" s="12">
        <v>1</v>
      </c>
      <c r="N156" s="34" t="str">
        <f>HYPERLINK("http://services.igi-global.com/resolvedoi/resolve.aspx?doi=10.4018/978-1-46665-958-2")</f>
        <v>http://services.igi-global.com/resolvedoi/resolve.aspx?doi=10.4018/978-1-46665-958-2</v>
      </c>
      <c r="O156" s="32" t="s">
        <v>2582</v>
      </c>
    </row>
    <row r="157" spans="1:15">
      <c r="A157" s="4">
        <v>156</v>
      </c>
      <c r="B157" s="5" t="s">
        <v>1446</v>
      </c>
      <c r="C157" s="5" t="s">
        <v>1624</v>
      </c>
      <c r="D157" s="17" t="s">
        <v>4439</v>
      </c>
      <c r="E157" s="17" t="s">
        <v>4440</v>
      </c>
      <c r="F157" s="20" t="s">
        <v>2779</v>
      </c>
      <c r="G157" s="20" t="s">
        <v>3648</v>
      </c>
      <c r="H157" s="23" t="s">
        <v>1639</v>
      </c>
      <c r="I157" s="12">
        <v>2014</v>
      </c>
      <c r="J157" s="12">
        <v>1</v>
      </c>
      <c r="K157" s="5" t="s">
        <v>1640</v>
      </c>
      <c r="L157" s="5" t="s">
        <v>305</v>
      </c>
      <c r="M157" s="12">
        <v>1</v>
      </c>
      <c r="N157" s="34" t="str">
        <f>HYPERLINK("http://services.igi-global.com/resolvedoi/resolve.aspx?doi=10.4018/978-1-46664-651-3")</f>
        <v>http://services.igi-global.com/resolvedoi/resolve.aspx?doi=10.4018/978-1-46664-651-3</v>
      </c>
      <c r="O157" s="32" t="s">
        <v>2582</v>
      </c>
    </row>
    <row r="158" spans="1:15">
      <c r="A158" s="4">
        <v>157</v>
      </c>
      <c r="B158" s="5" t="s">
        <v>1446</v>
      </c>
      <c r="C158" s="5" t="s">
        <v>302</v>
      </c>
      <c r="D158" s="17" t="s">
        <v>2572</v>
      </c>
      <c r="E158" s="17" t="s">
        <v>4441</v>
      </c>
      <c r="F158" s="20" t="s">
        <v>2780</v>
      </c>
      <c r="G158" s="20" t="s">
        <v>3649</v>
      </c>
      <c r="H158" s="23" t="s">
        <v>303</v>
      </c>
      <c r="I158" s="12">
        <v>2014</v>
      </c>
      <c r="J158" s="12">
        <v>1</v>
      </c>
      <c r="K158" s="5" t="s">
        <v>304</v>
      </c>
      <c r="L158" s="5" t="s">
        <v>305</v>
      </c>
      <c r="M158" s="12">
        <v>1</v>
      </c>
      <c r="N158" s="34" t="str">
        <f>HYPERLINK("http://services.igi-global.com/resolvedoi/resolve.aspx?doi=10.4018/978-1-46664-699-5")</f>
        <v>http://services.igi-global.com/resolvedoi/resolve.aspx?doi=10.4018/978-1-46664-699-5</v>
      </c>
      <c r="O158" s="32" t="s">
        <v>2582</v>
      </c>
    </row>
    <row r="159" spans="1:15">
      <c r="A159" s="4">
        <v>158</v>
      </c>
      <c r="B159" s="5" t="s">
        <v>1446</v>
      </c>
      <c r="C159" s="5" t="s">
        <v>495</v>
      </c>
      <c r="D159" s="17" t="s">
        <v>4442</v>
      </c>
      <c r="E159" s="17" t="s">
        <v>4443</v>
      </c>
      <c r="F159" s="20" t="s">
        <v>2781</v>
      </c>
      <c r="G159" s="20" t="s">
        <v>3650</v>
      </c>
      <c r="H159" s="23" t="s">
        <v>496</v>
      </c>
      <c r="I159" s="12">
        <v>2014</v>
      </c>
      <c r="J159" s="12">
        <v>1</v>
      </c>
      <c r="K159" s="5" t="s">
        <v>497</v>
      </c>
      <c r="L159" s="5" t="s">
        <v>305</v>
      </c>
      <c r="M159" s="12">
        <v>1</v>
      </c>
      <c r="N159" s="34" t="str">
        <f>HYPERLINK("http://services.igi-global.com/resolvedoi/resolve.aspx?doi=10.4018/978-1-46666-078-6")</f>
        <v>http://services.igi-global.com/resolvedoi/resolve.aspx?doi=10.4018/978-1-46666-078-6</v>
      </c>
      <c r="O159" s="32" t="s">
        <v>2582</v>
      </c>
    </row>
    <row r="160" spans="1:15">
      <c r="A160" s="4">
        <v>159</v>
      </c>
      <c r="B160" s="5" t="s">
        <v>1446</v>
      </c>
      <c r="C160" s="5" t="s">
        <v>487</v>
      </c>
      <c r="D160" s="17" t="s">
        <v>4444</v>
      </c>
      <c r="E160" s="17" t="s">
        <v>4445</v>
      </c>
      <c r="F160" s="20" t="s">
        <v>2782</v>
      </c>
      <c r="G160" s="20" t="s">
        <v>3651</v>
      </c>
      <c r="H160" s="23" t="s">
        <v>522</v>
      </c>
      <c r="I160" s="12">
        <v>2014</v>
      </c>
      <c r="J160" s="12">
        <v>1</v>
      </c>
      <c r="K160" s="5" t="s">
        <v>523</v>
      </c>
      <c r="L160" s="5" t="s">
        <v>305</v>
      </c>
      <c r="M160" s="12">
        <v>1</v>
      </c>
      <c r="N160" s="34" t="str">
        <f>HYPERLINK("http://services.igi-global.com/resolvedoi/resolve.aspx?doi=10.4018/978-1-46664-888-3")</f>
        <v>http://services.igi-global.com/resolvedoi/resolve.aspx?doi=10.4018/978-1-46664-888-3</v>
      </c>
      <c r="O160" s="32" t="s">
        <v>2582</v>
      </c>
    </row>
    <row r="161" spans="1:15">
      <c r="A161" s="4">
        <v>160</v>
      </c>
      <c r="B161" s="5" t="s">
        <v>1446</v>
      </c>
      <c r="C161" s="5" t="s">
        <v>1624</v>
      </c>
      <c r="D161" s="17" t="s">
        <v>4446</v>
      </c>
      <c r="E161" s="17" t="s">
        <v>4447</v>
      </c>
      <c r="F161" s="20" t="s">
        <v>2783</v>
      </c>
      <c r="G161" s="20" t="s">
        <v>3652</v>
      </c>
      <c r="H161" s="23" t="s">
        <v>1641</v>
      </c>
      <c r="I161" s="12">
        <v>2014</v>
      </c>
      <c r="J161" s="12">
        <v>1</v>
      </c>
      <c r="K161" s="5" t="s">
        <v>1642</v>
      </c>
      <c r="L161" s="5" t="s">
        <v>305</v>
      </c>
      <c r="M161" s="12">
        <v>1</v>
      </c>
      <c r="N161" s="34" t="str">
        <f>HYPERLINK("http://services.igi-global.com/resolvedoi/resolve.aspx?doi=10.4018/978-1-46664-482-3")</f>
        <v>http://services.igi-global.com/resolvedoi/resolve.aspx?doi=10.4018/978-1-46664-482-3</v>
      </c>
      <c r="O161" s="32" t="s">
        <v>2582</v>
      </c>
    </row>
    <row r="162" spans="1:15">
      <c r="A162" s="4">
        <v>161</v>
      </c>
      <c r="B162" s="5" t="s">
        <v>1446</v>
      </c>
      <c r="C162" s="5" t="s">
        <v>163</v>
      </c>
      <c r="D162" s="17" t="s">
        <v>4448</v>
      </c>
      <c r="E162" s="17" t="s">
        <v>4449</v>
      </c>
      <c r="F162" s="20" t="s">
        <v>2784</v>
      </c>
      <c r="G162" s="20" t="s">
        <v>3653</v>
      </c>
      <c r="H162" s="23" t="s">
        <v>498</v>
      </c>
      <c r="I162" s="12">
        <v>2014</v>
      </c>
      <c r="J162" s="12">
        <v>1</v>
      </c>
      <c r="K162" s="5" t="s">
        <v>499</v>
      </c>
      <c r="L162" s="5" t="s">
        <v>166</v>
      </c>
      <c r="M162" s="12">
        <v>1</v>
      </c>
      <c r="N162" s="34" t="str">
        <f>HYPERLINK("http://services.igi-global.com/resolvedoi/resolve.aspx?doi=10.4018/978-1-46664-357-4")</f>
        <v>http://services.igi-global.com/resolvedoi/resolve.aspx?doi=10.4018/978-1-46664-357-4</v>
      </c>
      <c r="O162" s="32" t="s">
        <v>2582</v>
      </c>
    </row>
    <row r="163" spans="1:15">
      <c r="A163" s="4">
        <v>162</v>
      </c>
      <c r="B163" s="5" t="s">
        <v>1446</v>
      </c>
      <c r="C163" s="5" t="s">
        <v>163</v>
      </c>
      <c r="D163" s="17" t="s">
        <v>4450</v>
      </c>
      <c r="E163" s="17" t="s">
        <v>4451</v>
      </c>
      <c r="F163" s="20" t="s">
        <v>2785</v>
      </c>
      <c r="G163" s="20" t="s">
        <v>3654</v>
      </c>
      <c r="H163" s="23" t="s">
        <v>524</v>
      </c>
      <c r="I163" s="12">
        <v>2009</v>
      </c>
      <c r="J163" s="12">
        <v>1</v>
      </c>
      <c r="K163" s="5" t="s">
        <v>525</v>
      </c>
      <c r="L163" s="5" t="s">
        <v>305</v>
      </c>
      <c r="M163" s="12">
        <v>1</v>
      </c>
      <c r="N163" s="34" t="str">
        <f>HYPERLINK("http://services.igi-global.com/resolvedoi/resolve.aspx?doi=10.4018/978-1-60566-064-6")</f>
        <v>http://services.igi-global.com/resolvedoi/resolve.aspx?doi=10.4018/978-1-60566-064-6</v>
      </c>
      <c r="O163" s="32" t="s">
        <v>2582</v>
      </c>
    </row>
    <row r="164" spans="1:15">
      <c r="A164" s="4">
        <v>163</v>
      </c>
      <c r="B164" s="5" t="s">
        <v>1446</v>
      </c>
      <c r="C164" s="5" t="s">
        <v>1624</v>
      </c>
      <c r="D164" s="17" t="s">
        <v>4439</v>
      </c>
      <c r="E164" s="17" t="s">
        <v>4452</v>
      </c>
      <c r="F164" s="20" t="s">
        <v>2786</v>
      </c>
      <c r="G164" s="20" t="s">
        <v>3655</v>
      </c>
      <c r="H164" s="23" t="s">
        <v>1643</v>
      </c>
      <c r="I164" s="12">
        <v>2014</v>
      </c>
      <c r="J164" s="12">
        <v>1</v>
      </c>
      <c r="K164" s="5" t="s">
        <v>1644</v>
      </c>
      <c r="L164" s="5" t="s">
        <v>305</v>
      </c>
      <c r="M164" s="12">
        <v>1</v>
      </c>
      <c r="N164" s="34" t="str">
        <f>HYPERLINK("http://services.igi-global.com/resolvedoi/resolve.aspx?doi=10.4018/978-1-46664-486-1")</f>
        <v>http://services.igi-global.com/resolvedoi/resolve.aspx?doi=10.4018/978-1-46664-486-1</v>
      </c>
      <c r="O164" s="32" t="s">
        <v>2582</v>
      </c>
    </row>
    <row r="165" spans="1:15">
      <c r="A165" s="4">
        <v>164</v>
      </c>
      <c r="B165" s="5" t="s">
        <v>1446</v>
      </c>
      <c r="C165" s="5" t="s">
        <v>516</v>
      </c>
      <c r="D165" s="17" t="s">
        <v>4453</v>
      </c>
      <c r="E165" s="17" t="s">
        <v>4454</v>
      </c>
      <c r="F165" s="20" t="s">
        <v>2787</v>
      </c>
      <c r="G165" s="20" t="s">
        <v>3656</v>
      </c>
      <c r="H165" s="23" t="s">
        <v>526</v>
      </c>
      <c r="I165" s="12">
        <v>2012</v>
      </c>
      <c r="J165" s="12">
        <v>1</v>
      </c>
      <c r="K165" s="5" t="s">
        <v>527</v>
      </c>
      <c r="L165" s="5" t="s">
        <v>305</v>
      </c>
      <c r="M165" s="12">
        <v>1</v>
      </c>
      <c r="N165" s="34" t="str">
        <f>HYPERLINK("http://services.igi-global.com/resolvedoi/resolve.aspx?doi=10.4018/978-1-46660-981-5")</f>
        <v>http://services.igi-global.com/resolvedoi/resolve.aspx?doi=10.4018/978-1-46660-981-5</v>
      </c>
      <c r="O165" s="32" t="s">
        <v>2582</v>
      </c>
    </row>
    <row r="166" spans="1:15">
      <c r="A166" s="4">
        <v>165</v>
      </c>
      <c r="B166" s="5" t="s">
        <v>1446</v>
      </c>
      <c r="C166" s="5" t="s">
        <v>516</v>
      </c>
      <c r="D166" s="17" t="s">
        <v>4455</v>
      </c>
      <c r="E166" s="17" t="s">
        <v>4456</v>
      </c>
      <c r="F166" s="20" t="s">
        <v>2788</v>
      </c>
      <c r="G166" s="20" t="s">
        <v>3657</v>
      </c>
      <c r="H166" s="23" t="s">
        <v>1645</v>
      </c>
      <c r="I166" s="12">
        <v>2013</v>
      </c>
      <c r="J166" s="12">
        <v>1</v>
      </c>
      <c r="K166" s="5" t="s">
        <v>1646</v>
      </c>
      <c r="L166" s="5" t="s">
        <v>305</v>
      </c>
      <c r="M166" s="12">
        <v>1</v>
      </c>
      <c r="N166" s="34" t="str">
        <f>HYPERLINK("http://services.igi-global.com/resolvedoi/resolve.aspx?doi=10.4018/978-1-46664-169-3")</f>
        <v>http://services.igi-global.com/resolvedoi/resolve.aspx?doi=10.4018/978-1-46664-169-3</v>
      </c>
      <c r="O166" s="32" t="s">
        <v>2582</v>
      </c>
    </row>
    <row r="167" spans="1:15">
      <c r="A167" s="4">
        <v>166</v>
      </c>
      <c r="B167" s="5" t="s">
        <v>1446</v>
      </c>
      <c r="C167" s="5" t="s">
        <v>477</v>
      </c>
      <c r="D167" s="17" t="s">
        <v>4457</v>
      </c>
      <c r="E167" s="17" t="s">
        <v>4458</v>
      </c>
      <c r="F167" s="20" t="s">
        <v>2789</v>
      </c>
      <c r="G167" s="20" t="s">
        <v>3658</v>
      </c>
      <c r="H167" s="23" t="s">
        <v>528</v>
      </c>
      <c r="I167" s="12">
        <v>2010</v>
      </c>
      <c r="J167" s="12">
        <v>1</v>
      </c>
      <c r="K167" s="5" t="s">
        <v>529</v>
      </c>
      <c r="L167" s="5" t="s">
        <v>480</v>
      </c>
      <c r="M167" s="12">
        <v>1</v>
      </c>
      <c r="N167" s="34" t="str">
        <f>HYPERLINK("http://services.igi-global.com/resolvedoi/resolve.aspx?doi=10.4018/978-1-61520-905-7")</f>
        <v>http://services.igi-global.com/resolvedoi/resolve.aspx?doi=10.4018/978-1-61520-905-7</v>
      </c>
      <c r="O167" s="32" t="s">
        <v>2582</v>
      </c>
    </row>
    <row r="168" spans="1:15">
      <c r="A168" s="4">
        <v>167</v>
      </c>
      <c r="B168" s="5" t="s">
        <v>1446</v>
      </c>
      <c r="C168" s="5" t="s">
        <v>477</v>
      </c>
      <c r="D168" s="17" t="s">
        <v>4459</v>
      </c>
      <c r="E168" s="17" t="s">
        <v>4460</v>
      </c>
      <c r="F168" s="20" t="s">
        <v>2790</v>
      </c>
      <c r="G168" s="20" t="s">
        <v>3659</v>
      </c>
      <c r="H168" s="23" t="s">
        <v>1647</v>
      </c>
      <c r="I168" s="12">
        <v>2013</v>
      </c>
      <c r="J168" s="12">
        <v>1</v>
      </c>
      <c r="K168" s="5" t="s">
        <v>1648</v>
      </c>
      <c r="L168" s="5" t="s">
        <v>480</v>
      </c>
      <c r="M168" s="12">
        <v>1</v>
      </c>
      <c r="N168" s="34" t="str">
        <f>HYPERLINK("http://services.igi-global.com/resolvedoi/resolve.aspx?doi=10.4018/978-1-46661-876-3")</f>
        <v>http://services.igi-global.com/resolvedoi/resolve.aspx?doi=10.4018/978-1-46661-876-3</v>
      </c>
      <c r="O168" s="32" t="s">
        <v>2582</v>
      </c>
    </row>
    <row r="169" spans="1:15">
      <c r="A169" s="4">
        <v>168</v>
      </c>
      <c r="B169" s="5" t="s">
        <v>1446</v>
      </c>
      <c r="C169" s="5" t="s">
        <v>302</v>
      </c>
      <c r="D169" s="17" t="s">
        <v>2579</v>
      </c>
      <c r="E169" s="17" t="s">
        <v>4461</v>
      </c>
      <c r="F169" s="20" t="s">
        <v>2791</v>
      </c>
      <c r="G169" s="20" t="s">
        <v>3660</v>
      </c>
      <c r="H169" s="23" t="s">
        <v>483</v>
      </c>
      <c r="I169" s="12">
        <v>2014</v>
      </c>
      <c r="J169" s="12">
        <v>1</v>
      </c>
      <c r="K169" s="5" t="s">
        <v>484</v>
      </c>
      <c r="L169" s="5" t="s">
        <v>305</v>
      </c>
      <c r="M169" s="12">
        <v>1</v>
      </c>
      <c r="N169" s="34" t="str">
        <f>HYPERLINK("http://services.igi-global.com/resolvedoi/resolve.aspx?doi=10.4018/978-1-46664-631-5")</f>
        <v>http://services.igi-global.com/resolvedoi/resolve.aspx?doi=10.4018/978-1-46664-631-5</v>
      </c>
      <c r="O169" s="32" t="s">
        <v>2582</v>
      </c>
    </row>
    <row r="170" spans="1:15">
      <c r="A170" s="4">
        <v>169</v>
      </c>
      <c r="B170" s="5" t="s">
        <v>1446</v>
      </c>
      <c r="C170" s="5" t="s">
        <v>1649</v>
      </c>
      <c r="D170" s="17" t="s">
        <v>4433</v>
      </c>
      <c r="E170" s="17" t="s">
        <v>4462</v>
      </c>
      <c r="F170" s="20" t="s">
        <v>2792</v>
      </c>
      <c r="G170" s="20" t="s">
        <v>3661</v>
      </c>
      <c r="H170" s="23" t="s">
        <v>1650</v>
      </c>
      <c r="I170" s="12">
        <v>2014</v>
      </c>
      <c r="J170" s="12">
        <v>1</v>
      </c>
      <c r="K170" s="5" t="s">
        <v>547</v>
      </c>
      <c r="L170" s="5" t="s">
        <v>480</v>
      </c>
      <c r="M170" s="12">
        <v>1</v>
      </c>
      <c r="N170" s="34" t="str">
        <f>HYPERLINK("http://services.igi-global.com/resolvedoi/resolve.aspx?doi=10.4018/978-1-46666-118-9")</f>
        <v>http://services.igi-global.com/resolvedoi/resolve.aspx?doi=10.4018/978-1-46666-118-9</v>
      </c>
      <c r="O170" s="32" t="s">
        <v>2582</v>
      </c>
    </row>
    <row r="171" spans="1:15">
      <c r="A171" s="4">
        <v>170</v>
      </c>
      <c r="B171" s="5" t="s">
        <v>1446</v>
      </c>
      <c r="C171" s="5" t="s">
        <v>302</v>
      </c>
      <c r="D171" s="17" t="s">
        <v>4463</v>
      </c>
      <c r="E171" s="17" t="s">
        <v>4464</v>
      </c>
      <c r="F171" s="20" t="s">
        <v>2793</v>
      </c>
      <c r="G171" s="20" t="s">
        <v>3662</v>
      </c>
      <c r="H171" s="24" t="s">
        <v>1059</v>
      </c>
      <c r="I171" s="12">
        <v>2014</v>
      </c>
      <c r="J171" s="12">
        <v>1</v>
      </c>
      <c r="K171" s="5" t="s">
        <v>161</v>
      </c>
      <c r="L171" s="5" t="s">
        <v>162</v>
      </c>
      <c r="M171" s="12">
        <v>1</v>
      </c>
      <c r="N171" s="34" t="str">
        <f>HYPERLINK("http://services.igi-global.com/resolvedoi/resolve.aspx?doi=10.4018/978-1-46665-864-6")</f>
        <v>http://services.igi-global.com/resolvedoi/resolve.aspx?doi=10.4018/978-1-46665-864-6</v>
      </c>
      <c r="O171" s="32" t="s">
        <v>2582</v>
      </c>
    </row>
    <row r="172" spans="1:15">
      <c r="A172" s="4">
        <v>171</v>
      </c>
      <c r="B172" s="5" t="s">
        <v>1446</v>
      </c>
      <c r="C172" s="5" t="s">
        <v>481</v>
      </c>
      <c r="D172" s="17" t="s">
        <v>4465</v>
      </c>
      <c r="E172" s="17" t="s">
        <v>4466</v>
      </c>
      <c r="F172" s="20" t="s">
        <v>2794</v>
      </c>
      <c r="G172" s="20" t="s">
        <v>3663</v>
      </c>
      <c r="H172" s="23" t="s">
        <v>530</v>
      </c>
      <c r="I172" s="12">
        <v>2011</v>
      </c>
      <c r="J172" s="12">
        <v>1</v>
      </c>
      <c r="K172" s="5" t="s">
        <v>531</v>
      </c>
      <c r="L172" s="5" t="s">
        <v>305</v>
      </c>
      <c r="M172" s="12">
        <v>1</v>
      </c>
      <c r="N172" s="34" t="str">
        <f>HYPERLINK("http://services.igi-global.com/resolvedoi/resolve.aspx?doi=10.4018/978-1-61520-815-9")</f>
        <v>http://services.igi-global.com/resolvedoi/resolve.aspx?doi=10.4018/978-1-61520-815-9</v>
      </c>
      <c r="O172" s="32" t="s">
        <v>2582</v>
      </c>
    </row>
    <row r="173" spans="1:15">
      <c r="A173" s="4">
        <v>172</v>
      </c>
      <c r="B173" s="5" t="s">
        <v>1446</v>
      </c>
      <c r="C173" s="5" t="s">
        <v>487</v>
      </c>
      <c r="D173" s="17" t="s">
        <v>4467</v>
      </c>
      <c r="E173" s="17" t="s">
        <v>4468</v>
      </c>
      <c r="F173" s="20" t="s">
        <v>2795</v>
      </c>
      <c r="G173" s="20" t="s">
        <v>3664</v>
      </c>
      <c r="H173" s="23" t="s">
        <v>500</v>
      </c>
      <c r="I173" s="12">
        <v>2013</v>
      </c>
      <c r="J173" s="12">
        <v>1</v>
      </c>
      <c r="K173" s="5" t="s">
        <v>501</v>
      </c>
      <c r="L173" s="5" t="s">
        <v>305</v>
      </c>
      <c r="M173" s="12">
        <v>1</v>
      </c>
      <c r="N173" s="34" t="str">
        <f>HYPERLINK("http://services.igi-global.com/resolvedoi/resolve.aspx?doi=10.4018/978-1-46664-221-8")</f>
        <v>http://services.igi-global.com/resolvedoi/resolve.aspx?doi=10.4018/978-1-46664-221-8</v>
      </c>
      <c r="O173" s="32" t="s">
        <v>2582</v>
      </c>
    </row>
    <row r="174" spans="1:15">
      <c r="A174" s="4">
        <v>173</v>
      </c>
      <c r="B174" s="5" t="s">
        <v>1446</v>
      </c>
      <c r="C174" s="5" t="s">
        <v>163</v>
      </c>
      <c r="D174" s="17" t="s">
        <v>4469</v>
      </c>
      <c r="E174" s="17" t="s">
        <v>4470</v>
      </c>
      <c r="F174" s="20" t="s">
        <v>2796</v>
      </c>
      <c r="G174" s="20" t="s">
        <v>3665</v>
      </c>
      <c r="H174" s="23" t="s">
        <v>1651</v>
      </c>
      <c r="I174" s="12">
        <v>2014</v>
      </c>
      <c r="J174" s="12">
        <v>1</v>
      </c>
      <c r="K174" s="5" t="s">
        <v>1652</v>
      </c>
      <c r="L174" s="5" t="s">
        <v>166</v>
      </c>
      <c r="M174" s="12">
        <v>1</v>
      </c>
      <c r="N174" s="34" t="str">
        <f>HYPERLINK("http://services.igi-global.com/resolvedoi/resolve.aspx?doi=10.4018/978-1-46664-478-6")</f>
        <v>http://services.igi-global.com/resolvedoi/resolve.aspx?doi=10.4018/978-1-46664-478-6</v>
      </c>
      <c r="O174" s="32" t="s">
        <v>2582</v>
      </c>
    </row>
    <row r="175" spans="1:15">
      <c r="A175" s="4">
        <v>174</v>
      </c>
      <c r="B175" s="5" t="s">
        <v>1446</v>
      </c>
      <c r="C175" s="5" t="s">
        <v>471</v>
      </c>
      <c r="D175" s="17" t="s">
        <v>4463</v>
      </c>
      <c r="E175" s="17" t="s">
        <v>4471</v>
      </c>
      <c r="F175" s="20" t="s">
        <v>2797</v>
      </c>
      <c r="G175" s="20" t="s">
        <v>3666</v>
      </c>
      <c r="H175" s="23" t="s">
        <v>617</v>
      </c>
      <c r="I175" s="12">
        <v>2014</v>
      </c>
      <c r="J175" s="12">
        <v>1</v>
      </c>
      <c r="K175" s="5" t="s">
        <v>618</v>
      </c>
      <c r="L175" s="5" t="s">
        <v>305</v>
      </c>
      <c r="M175" s="12">
        <v>1</v>
      </c>
      <c r="N175" s="34" t="str">
        <f>HYPERLINK("http://services.igi-global.com/resolvedoi/resolve.aspx?doi=10.4018/978-1-46664-522-6")</f>
        <v>http://services.igi-global.com/resolvedoi/resolve.aspx?doi=10.4018/978-1-46664-522-6</v>
      </c>
      <c r="O175" s="32" t="s">
        <v>2582</v>
      </c>
    </row>
    <row r="176" spans="1:15">
      <c r="A176" s="4">
        <v>175</v>
      </c>
      <c r="B176" s="5" t="s">
        <v>1446</v>
      </c>
      <c r="C176" s="5" t="s">
        <v>471</v>
      </c>
      <c r="D176" s="17" t="s">
        <v>4472</v>
      </c>
      <c r="E176" s="17" t="s">
        <v>4473</v>
      </c>
      <c r="F176" s="20" t="s">
        <v>2798</v>
      </c>
      <c r="G176" s="20" t="s">
        <v>3667</v>
      </c>
      <c r="H176" s="23" t="s">
        <v>622</v>
      </c>
      <c r="I176" s="12">
        <v>2014</v>
      </c>
      <c r="J176" s="12">
        <v>1</v>
      </c>
      <c r="K176" s="5" t="s">
        <v>623</v>
      </c>
      <c r="L176" s="5" t="s">
        <v>305</v>
      </c>
      <c r="M176" s="12">
        <v>1</v>
      </c>
      <c r="N176" s="34" t="str">
        <f>HYPERLINK("http://services.igi-global.com/resolvedoi/resolve.aspx?doi=10.4018/978-1-46666-030-4")</f>
        <v>http://services.igi-global.com/resolvedoi/resolve.aspx?doi=10.4018/978-1-46666-030-4</v>
      </c>
      <c r="O176" s="32" t="s">
        <v>2582</v>
      </c>
    </row>
    <row r="177" spans="1:15">
      <c r="A177" s="4">
        <v>176</v>
      </c>
      <c r="B177" s="5" t="s">
        <v>1446</v>
      </c>
      <c r="C177" s="5" t="s">
        <v>163</v>
      </c>
      <c r="D177" s="17" t="s">
        <v>4448</v>
      </c>
      <c r="E177" s="17" t="s">
        <v>4474</v>
      </c>
      <c r="F177" s="20" t="s">
        <v>2799</v>
      </c>
      <c r="G177" s="20" t="s">
        <v>3668</v>
      </c>
      <c r="H177" s="24" t="s">
        <v>1060</v>
      </c>
      <c r="I177" s="12">
        <v>2014</v>
      </c>
      <c r="J177" s="12">
        <v>1</v>
      </c>
      <c r="K177" s="5" t="s">
        <v>624</v>
      </c>
      <c r="L177" s="5" t="s">
        <v>166</v>
      </c>
      <c r="M177" s="12">
        <v>1</v>
      </c>
      <c r="N177" s="34" t="str">
        <f>HYPERLINK("http://services.igi-global.com/resolvedoi/resolve.aspx?doi=10.4018/978-1-46665-880-6")</f>
        <v>http://services.igi-global.com/resolvedoi/resolve.aspx?doi=10.4018/978-1-46665-880-6</v>
      </c>
      <c r="O177" s="32" t="s">
        <v>2582</v>
      </c>
    </row>
    <row r="178" spans="1:15">
      <c r="A178" s="4">
        <v>177</v>
      </c>
      <c r="B178" s="5" t="s">
        <v>1446</v>
      </c>
      <c r="C178" s="5" t="s">
        <v>477</v>
      </c>
      <c r="D178" s="17" t="s">
        <v>4475</v>
      </c>
      <c r="E178" s="17" t="s">
        <v>4476</v>
      </c>
      <c r="F178" s="20" t="s">
        <v>2800</v>
      </c>
      <c r="G178" s="20" t="s">
        <v>3669</v>
      </c>
      <c r="H178" s="23" t="s">
        <v>532</v>
      </c>
      <c r="I178" s="12">
        <v>2014</v>
      </c>
      <c r="J178" s="12">
        <v>1</v>
      </c>
      <c r="K178" s="5" t="s">
        <v>533</v>
      </c>
      <c r="L178" s="5" t="s">
        <v>480</v>
      </c>
      <c r="M178" s="12">
        <v>1</v>
      </c>
      <c r="N178" s="34" t="str">
        <f>HYPERLINK("http://services.igi-global.com/resolvedoi/resolve.aspx?doi=10.4018/978-1-46664-325-3")</f>
        <v>http://services.igi-global.com/resolvedoi/resolve.aspx?doi=10.4018/978-1-46664-325-3</v>
      </c>
      <c r="O178" s="32" t="s">
        <v>2582</v>
      </c>
    </row>
    <row r="179" spans="1:15">
      <c r="A179" s="4">
        <v>178</v>
      </c>
      <c r="B179" s="5" t="s">
        <v>1446</v>
      </c>
      <c r="C179" s="5" t="s">
        <v>495</v>
      </c>
      <c r="D179" s="17" t="s">
        <v>4477</v>
      </c>
      <c r="E179" s="17" t="s">
        <v>4478</v>
      </c>
      <c r="F179" s="20" t="s">
        <v>2801</v>
      </c>
      <c r="G179" s="20" t="s">
        <v>3670</v>
      </c>
      <c r="H179" s="23" t="s">
        <v>4598</v>
      </c>
      <c r="I179" s="12">
        <v>2014</v>
      </c>
      <c r="J179" s="12">
        <v>1</v>
      </c>
      <c r="K179" s="5" t="s">
        <v>4599</v>
      </c>
      <c r="L179" s="5" t="s">
        <v>305</v>
      </c>
      <c r="M179" s="12">
        <v>1</v>
      </c>
      <c r="N179" s="34" t="str">
        <f>HYPERLINK("http://services.igi-global.com/resolvedoi/resolve.aspx?doi=10.4018/978-1-46666-086-1")</f>
        <v>http://services.igi-global.com/resolvedoi/resolve.aspx?doi=10.4018/978-1-46666-086-1</v>
      </c>
      <c r="O179" s="32" t="s">
        <v>2582</v>
      </c>
    </row>
    <row r="180" spans="1:15">
      <c r="A180" s="4">
        <v>179</v>
      </c>
      <c r="B180" s="5" t="s">
        <v>1446</v>
      </c>
      <c r="C180" s="5" t="s">
        <v>302</v>
      </c>
      <c r="D180" s="17" t="s">
        <v>4477</v>
      </c>
      <c r="E180" s="17" t="s">
        <v>4479</v>
      </c>
      <c r="F180" s="20" t="s">
        <v>2802</v>
      </c>
      <c r="G180" s="20" t="s">
        <v>3671</v>
      </c>
      <c r="H180" s="23" t="s">
        <v>1653</v>
      </c>
      <c r="I180" s="12">
        <v>2013</v>
      </c>
      <c r="J180" s="12">
        <v>1</v>
      </c>
      <c r="K180" s="5" t="s">
        <v>4599</v>
      </c>
      <c r="L180" s="5" t="s">
        <v>305</v>
      </c>
      <c r="M180" s="12">
        <v>1</v>
      </c>
      <c r="N180" s="34" t="str">
        <f>HYPERLINK("http://services.igi-global.com/resolvedoi/resolve.aspx?doi=10.4018/978-1-46664-213-3")</f>
        <v>http://services.igi-global.com/resolvedoi/resolve.aspx?doi=10.4018/978-1-46664-213-3</v>
      </c>
      <c r="O180" s="32" t="s">
        <v>2582</v>
      </c>
    </row>
    <row r="181" spans="1:15">
      <c r="A181" s="4">
        <v>180</v>
      </c>
      <c r="B181" s="5" t="s">
        <v>1446</v>
      </c>
      <c r="C181" s="5" t="s">
        <v>302</v>
      </c>
      <c r="D181" s="17" t="s">
        <v>4480</v>
      </c>
      <c r="E181" s="17" t="s">
        <v>4481</v>
      </c>
      <c r="F181" s="20" t="s">
        <v>2803</v>
      </c>
      <c r="G181" s="20" t="s">
        <v>3672</v>
      </c>
      <c r="H181" s="23" t="s">
        <v>1654</v>
      </c>
      <c r="I181" s="12">
        <v>2014</v>
      </c>
      <c r="J181" s="12">
        <v>1</v>
      </c>
      <c r="K181" s="5" t="s">
        <v>1655</v>
      </c>
      <c r="L181" s="5" t="s">
        <v>305</v>
      </c>
      <c r="M181" s="12">
        <v>1</v>
      </c>
      <c r="N181" s="34" t="str">
        <f>HYPERLINK("http://services.igi-global.com/resolvedoi/resolve.aspx?doi=10.4018/978-1-46664-920-0")</f>
        <v>http://services.igi-global.com/resolvedoi/resolve.aspx?doi=10.4018/978-1-46664-920-0</v>
      </c>
      <c r="O181" s="32" t="s">
        <v>2582</v>
      </c>
    </row>
    <row r="182" spans="1:15">
      <c r="A182" s="4">
        <v>181</v>
      </c>
      <c r="B182" s="5" t="s">
        <v>1446</v>
      </c>
      <c r="C182" s="5" t="s">
        <v>471</v>
      </c>
      <c r="D182" s="17" t="s">
        <v>4482</v>
      </c>
      <c r="E182" s="17" t="s">
        <v>4483</v>
      </c>
      <c r="F182" s="20" t="s">
        <v>2804</v>
      </c>
      <c r="G182" s="20" t="s">
        <v>3673</v>
      </c>
      <c r="H182" s="23" t="s">
        <v>502</v>
      </c>
      <c r="I182" s="12">
        <v>2013</v>
      </c>
      <c r="J182" s="12">
        <v>1</v>
      </c>
      <c r="K182" s="5" t="s">
        <v>503</v>
      </c>
      <c r="L182" s="5" t="s">
        <v>305</v>
      </c>
      <c r="M182" s="12">
        <v>1</v>
      </c>
      <c r="N182" s="34" t="str">
        <f>HYPERLINK("http://services.igi-global.com/resolvedoi/resolve.aspx?doi=10.4018/978-1-46662-967-7")</f>
        <v>http://services.igi-global.com/resolvedoi/resolve.aspx?doi=10.4018/978-1-46662-967-7</v>
      </c>
      <c r="O182" s="32" t="s">
        <v>2582</v>
      </c>
    </row>
    <row r="183" spans="1:15">
      <c r="A183" s="4">
        <v>182</v>
      </c>
      <c r="B183" s="5" t="s">
        <v>1446</v>
      </c>
      <c r="C183" s="5" t="s">
        <v>471</v>
      </c>
      <c r="D183" s="17" t="s">
        <v>4484</v>
      </c>
      <c r="E183" s="17" t="s">
        <v>4485</v>
      </c>
      <c r="F183" s="20" t="s">
        <v>2805</v>
      </c>
      <c r="G183" s="20" t="s">
        <v>3674</v>
      </c>
      <c r="H183" s="24" t="s">
        <v>819</v>
      </c>
      <c r="I183" s="12">
        <v>2014</v>
      </c>
      <c r="J183" s="12">
        <v>1</v>
      </c>
      <c r="K183" s="5" t="s">
        <v>1656</v>
      </c>
      <c r="L183" s="5" t="s">
        <v>305</v>
      </c>
      <c r="M183" s="12">
        <v>1</v>
      </c>
      <c r="N183" s="34" t="str">
        <f>HYPERLINK("http://services.igi-global.com/resolvedoi/resolve.aspx?doi=10.4018/978-1-46665-884-4")</f>
        <v>http://services.igi-global.com/resolvedoi/resolve.aspx?doi=10.4018/978-1-46665-884-4</v>
      </c>
      <c r="O183" s="32" t="s">
        <v>2582</v>
      </c>
    </row>
    <row r="184" spans="1:15">
      <c r="A184" s="4">
        <v>183</v>
      </c>
      <c r="B184" s="5" t="s">
        <v>1446</v>
      </c>
      <c r="C184" s="5" t="s">
        <v>163</v>
      </c>
      <c r="D184" s="17" t="s">
        <v>4486</v>
      </c>
      <c r="E184" s="17" t="s">
        <v>4487</v>
      </c>
      <c r="F184" s="20" t="s">
        <v>2806</v>
      </c>
      <c r="G184" s="20" t="s">
        <v>3675</v>
      </c>
      <c r="H184" s="24" t="s">
        <v>820</v>
      </c>
      <c r="I184" s="12">
        <v>2014</v>
      </c>
      <c r="J184" s="12">
        <v>1</v>
      </c>
      <c r="K184" s="5" t="s">
        <v>456</v>
      </c>
      <c r="L184" s="5" t="s">
        <v>166</v>
      </c>
      <c r="M184" s="12">
        <v>1</v>
      </c>
      <c r="N184" s="34" t="str">
        <f>HYPERLINK("http://services.igi-global.com/resolvedoi/resolve.aspx?doi=10.4018/978-1-46665-039-8")</f>
        <v>http://services.igi-global.com/resolvedoi/resolve.aspx?doi=10.4018/978-1-46665-039-8</v>
      </c>
      <c r="O184" s="32" t="s">
        <v>2582</v>
      </c>
    </row>
    <row r="185" spans="1:15">
      <c r="A185" s="4">
        <v>184</v>
      </c>
      <c r="B185" s="5" t="s">
        <v>1446</v>
      </c>
      <c r="C185" s="5" t="s">
        <v>516</v>
      </c>
      <c r="D185" s="17" t="s">
        <v>4488</v>
      </c>
      <c r="E185" s="17" t="s">
        <v>4489</v>
      </c>
      <c r="F185" s="20" t="s">
        <v>2807</v>
      </c>
      <c r="G185" s="20" t="s">
        <v>3676</v>
      </c>
      <c r="H185" s="23" t="s">
        <v>534</v>
      </c>
      <c r="I185" s="12">
        <v>2013</v>
      </c>
      <c r="J185" s="12">
        <v>1</v>
      </c>
      <c r="K185" s="5" t="s">
        <v>535</v>
      </c>
      <c r="L185" s="5" t="s">
        <v>305</v>
      </c>
      <c r="M185" s="12">
        <v>1</v>
      </c>
      <c r="N185" s="34" t="str">
        <f>HYPERLINK("http://services.igi-global.com/resolvedoi/resolve.aspx?doi=10.4018/978-1-46662-029-2")</f>
        <v>http://services.igi-global.com/resolvedoi/resolve.aspx?doi=10.4018/978-1-46662-029-2</v>
      </c>
      <c r="O185" s="32" t="s">
        <v>2582</v>
      </c>
    </row>
    <row r="186" spans="1:15">
      <c r="A186" s="4">
        <v>185</v>
      </c>
      <c r="B186" s="5" t="s">
        <v>1446</v>
      </c>
      <c r="C186" s="5" t="s">
        <v>163</v>
      </c>
      <c r="D186" s="17" t="s">
        <v>4437</v>
      </c>
      <c r="E186" s="17" t="s">
        <v>4490</v>
      </c>
      <c r="F186" s="20" t="s">
        <v>2808</v>
      </c>
      <c r="G186" s="20" t="s">
        <v>3677</v>
      </c>
      <c r="H186" s="23" t="s">
        <v>536</v>
      </c>
      <c r="I186" s="12">
        <v>2014</v>
      </c>
      <c r="J186" s="12">
        <v>1</v>
      </c>
      <c r="K186" s="5" t="s">
        <v>521</v>
      </c>
      <c r="L186" s="5" t="s">
        <v>166</v>
      </c>
      <c r="M186" s="12">
        <v>1</v>
      </c>
      <c r="N186" s="34" t="str">
        <f>HYPERLINK("http://services.igi-global.com/resolvedoi/resolve.aspx?doi=10.4018/978-1-46664-860-9")</f>
        <v>http://services.igi-global.com/resolvedoi/resolve.aspx?doi=10.4018/978-1-46664-860-9</v>
      </c>
      <c r="O186" s="32" t="s">
        <v>2582</v>
      </c>
    </row>
    <row r="187" spans="1:15">
      <c r="A187" s="4">
        <v>186</v>
      </c>
      <c r="B187" s="5" t="s">
        <v>1446</v>
      </c>
      <c r="C187" s="5" t="s">
        <v>487</v>
      </c>
      <c r="D187" s="17" t="s">
        <v>4491</v>
      </c>
      <c r="E187" s="17" t="s">
        <v>4492</v>
      </c>
      <c r="F187" s="20" t="s">
        <v>2809</v>
      </c>
      <c r="G187" s="20" t="s">
        <v>3678</v>
      </c>
      <c r="H187" s="23" t="s">
        <v>537</v>
      </c>
      <c r="I187" s="12">
        <v>2014</v>
      </c>
      <c r="J187" s="12">
        <v>1</v>
      </c>
      <c r="K187" s="5" t="s">
        <v>538</v>
      </c>
      <c r="L187" s="5" t="s">
        <v>305</v>
      </c>
      <c r="M187" s="12">
        <v>1</v>
      </c>
      <c r="N187" s="34" t="str">
        <f>HYPERLINK("http://services.igi-global.com/resolvedoi/resolve.aspx?doi=10.4018/978-1-46664-916-3")</f>
        <v>http://services.igi-global.com/resolvedoi/resolve.aspx?doi=10.4018/978-1-46664-916-3</v>
      </c>
      <c r="O187" s="32" t="s">
        <v>2582</v>
      </c>
    </row>
    <row r="188" spans="1:15">
      <c r="A188" s="4">
        <v>187</v>
      </c>
      <c r="B188" s="5" t="s">
        <v>1446</v>
      </c>
      <c r="C188" s="5" t="s">
        <v>477</v>
      </c>
      <c r="D188" s="17" t="s">
        <v>4493</v>
      </c>
      <c r="E188" s="17" t="s">
        <v>4494</v>
      </c>
      <c r="F188" s="20" t="s">
        <v>2810</v>
      </c>
      <c r="G188" s="20" t="s">
        <v>3679</v>
      </c>
      <c r="H188" s="23" t="s">
        <v>4600</v>
      </c>
      <c r="I188" s="12">
        <v>2014</v>
      </c>
      <c r="J188" s="12">
        <v>1</v>
      </c>
      <c r="K188" s="5" t="s">
        <v>4601</v>
      </c>
      <c r="L188" s="5" t="s">
        <v>480</v>
      </c>
      <c r="M188" s="12">
        <v>1</v>
      </c>
      <c r="N188" s="34" t="str">
        <f>HYPERLINK("http://services.igi-global.com/resolvedoi/resolve.aspx?doi=10.4018/978-1-46664-442-7")</f>
        <v>http://services.igi-global.com/resolvedoi/resolve.aspx?doi=10.4018/978-1-46664-442-7</v>
      </c>
      <c r="O188" s="32" t="s">
        <v>2582</v>
      </c>
    </row>
    <row r="189" spans="1:15">
      <c r="A189" s="4">
        <v>188</v>
      </c>
      <c r="B189" s="5" t="s">
        <v>1446</v>
      </c>
      <c r="C189" s="5" t="s">
        <v>163</v>
      </c>
      <c r="D189" s="17" t="s">
        <v>4495</v>
      </c>
      <c r="E189" s="17" t="s">
        <v>4496</v>
      </c>
      <c r="F189" s="20" t="s">
        <v>2811</v>
      </c>
      <c r="G189" s="20" t="s">
        <v>3680</v>
      </c>
      <c r="H189" s="23" t="s">
        <v>1657</v>
      </c>
      <c r="I189" s="12">
        <v>2013</v>
      </c>
      <c r="J189" s="12">
        <v>1</v>
      </c>
      <c r="K189" s="5" t="s">
        <v>1658</v>
      </c>
      <c r="L189" s="5" t="s">
        <v>166</v>
      </c>
      <c r="M189" s="12">
        <v>1</v>
      </c>
      <c r="N189" s="34" t="str">
        <f>HYPERLINK("http://services.igi-global.com/resolvedoi/resolve.aspx?doi=10.4018/978-1-46662-836-6")</f>
        <v>http://services.igi-global.com/resolvedoi/resolve.aspx?doi=10.4018/978-1-46662-836-6</v>
      </c>
      <c r="O189" s="32" t="s">
        <v>2582</v>
      </c>
    </row>
    <row r="190" spans="1:15">
      <c r="A190" s="4">
        <v>189</v>
      </c>
      <c r="B190" s="5" t="s">
        <v>1446</v>
      </c>
      <c r="C190" s="5" t="s">
        <v>163</v>
      </c>
      <c r="D190" s="17" t="s">
        <v>4497</v>
      </c>
      <c r="E190" s="17" t="s">
        <v>4498</v>
      </c>
      <c r="F190" s="20" t="s">
        <v>2812</v>
      </c>
      <c r="G190" s="20" t="s">
        <v>3681</v>
      </c>
      <c r="H190" s="23" t="s">
        <v>539</v>
      </c>
      <c r="I190" s="12">
        <v>2014</v>
      </c>
      <c r="J190" s="12">
        <v>1</v>
      </c>
      <c r="K190" s="5" t="s">
        <v>540</v>
      </c>
      <c r="L190" s="5" t="s">
        <v>166</v>
      </c>
      <c r="M190" s="12">
        <v>1</v>
      </c>
      <c r="N190" s="34" t="str">
        <f>HYPERLINK("http://services.igi-global.com/resolvedoi/resolve.aspx?doi=10.4018/978-1-46664-430-4")</f>
        <v>http://services.igi-global.com/resolvedoi/resolve.aspx?doi=10.4018/978-1-46664-430-4</v>
      </c>
      <c r="O190" s="32" t="s">
        <v>2582</v>
      </c>
    </row>
    <row r="191" spans="1:15">
      <c r="A191" s="4">
        <v>190</v>
      </c>
      <c r="B191" s="5" t="s">
        <v>1446</v>
      </c>
      <c r="C191" s="5" t="s">
        <v>163</v>
      </c>
      <c r="D191" s="17" t="s">
        <v>4499</v>
      </c>
      <c r="E191" s="17" t="s">
        <v>4500</v>
      </c>
      <c r="F191" s="20" t="s">
        <v>2813</v>
      </c>
      <c r="G191" s="20" t="s">
        <v>3682</v>
      </c>
      <c r="H191" s="23" t="s">
        <v>541</v>
      </c>
      <c r="I191" s="12">
        <v>2014</v>
      </c>
      <c r="J191" s="12">
        <v>1</v>
      </c>
      <c r="K191" s="5" t="s">
        <v>542</v>
      </c>
      <c r="L191" s="5" t="s">
        <v>166</v>
      </c>
      <c r="M191" s="12">
        <v>1</v>
      </c>
      <c r="N191" s="34" t="str">
        <f>HYPERLINK("http://services.igi-global.com/resolvedoi/resolve.aspx?doi=10.4018/978-1-46664-329-1")</f>
        <v>http://services.igi-global.com/resolvedoi/resolve.aspx?doi=10.4018/978-1-46664-329-1</v>
      </c>
      <c r="O191" s="32" t="s">
        <v>2582</v>
      </c>
    </row>
    <row r="192" spans="1:15">
      <c r="A192" s="4">
        <v>191</v>
      </c>
      <c r="B192" s="5" t="s">
        <v>1446</v>
      </c>
      <c r="C192" s="5" t="s">
        <v>163</v>
      </c>
      <c r="D192" s="17" t="s">
        <v>4501</v>
      </c>
      <c r="E192" s="17" t="s">
        <v>4502</v>
      </c>
      <c r="F192" s="20" t="s">
        <v>2814</v>
      </c>
      <c r="G192" s="20" t="s">
        <v>3683</v>
      </c>
      <c r="H192" s="23" t="s">
        <v>1659</v>
      </c>
      <c r="I192" s="12">
        <v>2014</v>
      </c>
      <c r="J192" s="12">
        <v>1</v>
      </c>
      <c r="K192" s="5" t="s">
        <v>492</v>
      </c>
      <c r="L192" s="5" t="s">
        <v>166</v>
      </c>
      <c r="M192" s="12">
        <v>1</v>
      </c>
      <c r="N192" s="34" t="str">
        <f>HYPERLINK("http://services.igi-global.com/resolvedoi/resolve.aspx?doi=10.4018/978-1-46664-745-9")</f>
        <v>http://services.igi-global.com/resolvedoi/resolve.aspx?doi=10.4018/978-1-46664-745-9</v>
      </c>
      <c r="O192" s="32" t="s">
        <v>2582</v>
      </c>
    </row>
    <row r="193" spans="1:15">
      <c r="A193" s="4">
        <v>192</v>
      </c>
      <c r="B193" s="5" t="s">
        <v>1446</v>
      </c>
      <c r="C193" s="5" t="s">
        <v>543</v>
      </c>
      <c r="D193" s="17" t="s">
        <v>4503</v>
      </c>
      <c r="E193" s="17" t="s">
        <v>4504</v>
      </c>
      <c r="F193" s="20" t="s">
        <v>2815</v>
      </c>
      <c r="G193" s="20" t="s">
        <v>3684</v>
      </c>
      <c r="H193" s="24" t="s">
        <v>821</v>
      </c>
      <c r="I193" s="12">
        <v>2014</v>
      </c>
      <c r="J193" s="12">
        <v>1</v>
      </c>
      <c r="K193" s="5" t="s">
        <v>492</v>
      </c>
      <c r="L193" s="5" t="s">
        <v>166</v>
      </c>
      <c r="M193" s="12">
        <v>1</v>
      </c>
      <c r="N193" s="34" t="str">
        <f>HYPERLINK("http://services.igi-global.com/resolvedoi/resolve.aspx?doi=10.4018/978-1-46666-224-7")</f>
        <v>http://services.igi-global.com/resolvedoi/resolve.aspx?doi=10.4018/978-1-46666-224-7</v>
      </c>
      <c r="O193" s="32" t="s">
        <v>2582</v>
      </c>
    </row>
    <row r="194" spans="1:15">
      <c r="A194" s="4">
        <v>193</v>
      </c>
      <c r="B194" s="5" t="s">
        <v>1446</v>
      </c>
      <c r="C194" s="5" t="s">
        <v>543</v>
      </c>
      <c r="D194" s="17" t="s">
        <v>4505</v>
      </c>
      <c r="E194" s="17" t="s">
        <v>4506</v>
      </c>
      <c r="F194" s="20" t="s">
        <v>2816</v>
      </c>
      <c r="G194" s="20" t="s">
        <v>3685</v>
      </c>
      <c r="H194" s="24" t="s">
        <v>822</v>
      </c>
      <c r="I194" s="12">
        <v>2014</v>
      </c>
      <c r="J194" s="12">
        <v>1</v>
      </c>
      <c r="K194" s="5" t="s">
        <v>492</v>
      </c>
      <c r="L194" s="5" t="s">
        <v>166</v>
      </c>
      <c r="M194" s="12">
        <v>1</v>
      </c>
      <c r="N194" s="34" t="str">
        <f>HYPERLINK("http://services.igi-global.com/resolvedoi/resolve.aspx?doi=10.4018/978-1-46666-220-9")</f>
        <v>http://services.igi-global.com/resolvedoi/resolve.aspx?doi=10.4018/978-1-46666-220-9</v>
      </c>
      <c r="O194" s="32" t="s">
        <v>2582</v>
      </c>
    </row>
    <row r="195" spans="1:15">
      <c r="A195" s="4">
        <v>194</v>
      </c>
      <c r="B195" s="5" t="s">
        <v>1446</v>
      </c>
      <c r="C195" s="5" t="s">
        <v>471</v>
      </c>
      <c r="D195" s="17" t="s">
        <v>2575</v>
      </c>
      <c r="E195" s="17" t="s">
        <v>4507</v>
      </c>
      <c r="F195" s="20" t="s">
        <v>2817</v>
      </c>
      <c r="G195" s="20" t="s">
        <v>3686</v>
      </c>
      <c r="H195" s="23" t="s">
        <v>544</v>
      </c>
      <c r="I195" s="12">
        <v>2013</v>
      </c>
      <c r="J195" s="12">
        <v>1</v>
      </c>
      <c r="K195" s="5" t="s">
        <v>545</v>
      </c>
      <c r="L195" s="5" t="s">
        <v>305</v>
      </c>
      <c r="M195" s="12">
        <v>1</v>
      </c>
      <c r="N195" s="34" t="str">
        <f>HYPERLINK("http://services.igi-global.com/resolvedoi/resolve.aspx?doi=10.4018/978-1-46663-942-3")</f>
        <v>http://services.igi-global.com/resolvedoi/resolve.aspx?doi=10.4018/978-1-46663-942-3</v>
      </c>
      <c r="O195" s="32" t="s">
        <v>2582</v>
      </c>
    </row>
    <row r="196" spans="1:15">
      <c r="A196" s="4">
        <v>195</v>
      </c>
      <c r="B196" s="5" t="s">
        <v>1446</v>
      </c>
      <c r="C196" s="5" t="s">
        <v>477</v>
      </c>
      <c r="D196" s="17" t="s">
        <v>4433</v>
      </c>
      <c r="E196" s="17" t="s">
        <v>4508</v>
      </c>
      <c r="F196" s="20" t="s">
        <v>2818</v>
      </c>
      <c r="G196" s="20" t="s">
        <v>3687</v>
      </c>
      <c r="H196" s="23" t="s">
        <v>546</v>
      </c>
      <c r="I196" s="12">
        <v>2013</v>
      </c>
      <c r="J196" s="12">
        <v>1</v>
      </c>
      <c r="K196" s="5" t="s">
        <v>547</v>
      </c>
      <c r="L196" s="5" t="s">
        <v>480</v>
      </c>
      <c r="M196" s="12">
        <v>1</v>
      </c>
      <c r="N196" s="34" t="str">
        <f>HYPERLINK("http://services.igi-global.com/resolvedoi/resolve.aspx?doi=10.4018/978-1-46662-657-7")</f>
        <v>http://services.igi-global.com/resolvedoi/resolve.aspx?doi=10.4018/978-1-46662-657-7</v>
      </c>
      <c r="O196" s="32" t="s">
        <v>2582</v>
      </c>
    </row>
    <row r="197" spans="1:15">
      <c r="A197" s="4">
        <v>196</v>
      </c>
      <c r="B197" s="5" t="s">
        <v>1446</v>
      </c>
      <c r="C197" s="5" t="s">
        <v>163</v>
      </c>
      <c r="D197" s="17" t="s">
        <v>4509</v>
      </c>
      <c r="E197" s="17" t="s">
        <v>4510</v>
      </c>
      <c r="F197" s="20" t="s">
        <v>2819</v>
      </c>
      <c r="G197" s="20" t="s">
        <v>3688</v>
      </c>
      <c r="H197" s="23" t="s">
        <v>504</v>
      </c>
      <c r="I197" s="12">
        <v>2014</v>
      </c>
      <c r="J197" s="12">
        <v>1</v>
      </c>
      <c r="K197" s="5" t="s">
        <v>505</v>
      </c>
      <c r="L197" s="5" t="s">
        <v>166</v>
      </c>
      <c r="M197" s="12">
        <v>1</v>
      </c>
      <c r="N197" s="34" t="str">
        <f>HYPERLINK("http://services.igi-global.com/resolvedoi/resolve.aspx?doi=10.4018/978-1-46664-550-9")</f>
        <v>http://services.igi-global.com/resolvedoi/resolve.aspx?doi=10.4018/978-1-46664-550-9</v>
      </c>
      <c r="O197" s="32" t="s">
        <v>2582</v>
      </c>
    </row>
    <row r="198" spans="1:15">
      <c r="A198" s="4">
        <v>197</v>
      </c>
      <c r="B198" s="5" t="s">
        <v>1446</v>
      </c>
      <c r="C198" s="5" t="s">
        <v>625</v>
      </c>
      <c r="D198" s="17" t="s">
        <v>4511</v>
      </c>
      <c r="E198" s="17" t="s">
        <v>4512</v>
      </c>
      <c r="F198" s="20" t="s">
        <v>2820</v>
      </c>
      <c r="G198" s="20" t="s">
        <v>3689</v>
      </c>
      <c r="H198" s="23" t="s">
        <v>1660</v>
      </c>
      <c r="I198" s="12">
        <v>2013</v>
      </c>
      <c r="J198" s="12">
        <v>1</v>
      </c>
      <c r="K198" s="5" t="s">
        <v>1661</v>
      </c>
      <c r="L198" s="5" t="s">
        <v>628</v>
      </c>
      <c r="M198" s="12">
        <v>1</v>
      </c>
      <c r="N198" s="34" t="str">
        <f>HYPERLINK("http://services.igi-global.com/resolvedoi/resolve.aspx?doi=10.4018/978-1-46661-921-0")</f>
        <v>http://services.igi-global.com/resolvedoi/resolve.aspx?doi=10.4018/978-1-46661-921-0</v>
      </c>
      <c r="O198" s="32" t="s">
        <v>2582</v>
      </c>
    </row>
    <row r="199" spans="1:15">
      <c r="A199" s="4">
        <v>198</v>
      </c>
      <c r="B199" s="5" t="s">
        <v>1446</v>
      </c>
      <c r="C199" s="5" t="s">
        <v>471</v>
      </c>
      <c r="D199" s="17" t="s">
        <v>4513</v>
      </c>
      <c r="E199" s="17" t="s">
        <v>4514</v>
      </c>
      <c r="F199" s="20" t="s">
        <v>2821</v>
      </c>
      <c r="G199" s="20" t="s">
        <v>3690</v>
      </c>
      <c r="H199" s="23" t="s">
        <v>548</v>
      </c>
      <c r="I199" s="12">
        <v>2013</v>
      </c>
      <c r="J199" s="12">
        <v>1</v>
      </c>
      <c r="K199" s="5" t="s">
        <v>549</v>
      </c>
      <c r="L199" s="5" t="s">
        <v>305</v>
      </c>
      <c r="M199" s="12">
        <v>1</v>
      </c>
      <c r="N199" s="34" t="str">
        <f>HYPERLINK("http://services.igi-global.com/resolvedoi/resolve.aspx?doi=10.4018/978-1-46662-169-5")</f>
        <v>http://services.igi-global.com/resolvedoi/resolve.aspx?doi=10.4018/978-1-46662-169-5</v>
      </c>
      <c r="O199" s="32" t="s">
        <v>2582</v>
      </c>
    </row>
    <row r="200" spans="1:15">
      <c r="A200" s="4">
        <v>199</v>
      </c>
      <c r="B200" s="5" t="s">
        <v>1446</v>
      </c>
      <c r="C200" s="5" t="s">
        <v>481</v>
      </c>
      <c r="D200" s="17" t="s">
        <v>4515</v>
      </c>
      <c r="E200" s="17" t="s">
        <v>4516</v>
      </c>
      <c r="F200" s="20" t="s">
        <v>2822</v>
      </c>
      <c r="G200" s="20" t="s">
        <v>3691</v>
      </c>
      <c r="H200" s="23" t="s">
        <v>1662</v>
      </c>
      <c r="I200" s="12">
        <v>2013</v>
      </c>
      <c r="J200" s="12">
        <v>1</v>
      </c>
      <c r="K200" s="5" t="s">
        <v>638</v>
      </c>
      <c r="L200" s="5" t="s">
        <v>305</v>
      </c>
      <c r="M200" s="12">
        <v>1</v>
      </c>
      <c r="N200" s="34" t="str">
        <f>HYPERLINK("http://services.igi-global.com/resolvedoi/resolve.aspx?doi=10.4018/978-1-46661-951-7")</f>
        <v>http://services.igi-global.com/resolvedoi/resolve.aspx?doi=10.4018/978-1-46661-951-7</v>
      </c>
      <c r="O200" s="32" t="s">
        <v>2582</v>
      </c>
    </row>
    <row r="201" spans="1:15">
      <c r="A201" s="4">
        <v>200</v>
      </c>
      <c r="B201" s="5" t="s">
        <v>1446</v>
      </c>
      <c r="C201" s="5" t="s">
        <v>633</v>
      </c>
      <c r="D201" s="17" t="s">
        <v>4517</v>
      </c>
      <c r="E201" s="17" t="s">
        <v>4518</v>
      </c>
      <c r="F201" s="20" t="s">
        <v>2823</v>
      </c>
      <c r="G201" s="20" t="s">
        <v>3692</v>
      </c>
      <c r="H201" s="23" t="s">
        <v>550</v>
      </c>
      <c r="I201" s="12">
        <v>2014</v>
      </c>
      <c r="J201" s="12">
        <v>1</v>
      </c>
      <c r="K201" s="5" t="s">
        <v>551</v>
      </c>
      <c r="L201" s="5" t="s">
        <v>305</v>
      </c>
      <c r="M201" s="12">
        <v>1</v>
      </c>
      <c r="N201" s="34" t="str">
        <f>HYPERLINK("http://services.igi-global.com/resolvedoi/resolve.aspx?doi=10.4018/978-1-46664-623-0")</f>
        <v>http://services.igi-global.com/resolvedoi/resolve.aspx?doi=10.4018/978-1-46664-623-0</v>
      </c>
      <c r="O201" s="32" t="s">
        <v>2582</v>
      </c>
    </row>
    <row r="202" spans="1:15">
      <c r="A202" s="4">
        <v>201</v>
      </c>
      <c r="B202" s="5" t="s">
        <v>1446</v>
      </c>
      <c r="C202" s="5" t="s">
        <v>471</v>
      </c>
      <c r="D202" s="17" t="s">
        <v>4463</v>
      </c>
      <c r="E202" s="17" t="s">
        <v>4519</v>
      </c>
      <c r="F202" s="20" t="s">
        <v>2824</v>
      </c>
      <c r="G202" s="20" t="s">
        <v>3693</v>
      </c>
      <c r="H202" s="23" t="s">
        <v>485</v>
      </c>
      <c r="I202" s="12">
        <v>2014</v>
      </c>
      <c r="J202" s="12">
        <v>1</v>
      </c>
      <c r="K202" s="5" t="s">
        <v>486</v>
      </c>
      <c r="L202" s="5" t="s">
        <v>305</v>
      </c>
      <c r="M202" s="12">
        <v>1</v>
      </c>
      <c r="N202" s="34" t="str">
        <f>HYPERLINK("http://services.igi-global.com/resolvedoi/resolve.aspx?doi=10.4018/978-1-46664-801-2")</f>
        <v>http://services.igi-global.com/resolvedoi/resolve.aspx?doi=10.4018/978-1-46664-801-2</v>
      </c>
      <c r="O202" s="32" t="s">
        <v>2582</v>
      </c>
    </row>
    <row r="203" spans="1:15">
      <c r="A203" s="4">
        <v>202</v>
      </c>
      <c r="B203" s="5" t="s">
        <v>1446</v>
      </c>
      <c r="C203" s="5" t="s">
        <v>625</v>
      </c>
      <c r="D203" s="17" t="s">
        <v>4520</v>
      </c>
      <c r="E203" s="17" t="s">
        <v>4521</v>
      </c>
      <c r="F203" s="20" t="s">
        <v>2825</v>
      </c>
      <c r="G203" s="20" t="s">
        <v>3694</v>
      </c>
      <c r="H203" s="23" t="s">
        <v>626</v>
      </c>
      <c r="I203" s="12">
        <v>2013</v>
      </c>
      <c r="J203" s="12">
        <v>1</v>
      </c>
      <c r="K203" s="5" t="s">
        <v>627</v>
      </c>
      <c r="L203" s="5" t="s">
        <v>628</v>
      </c>
      <c r="M203" s="12">
        <v>1</v>
      </c>
      <c r="N203" s="34" t="str">
        <f>HYPERLINK("http://services.igi-global.com/resolvedoi/resolve.aspx?doi=10.4018/978-1-46664-225-6")</f>
        <v>http://services.igi-global.com/resolvedoi/resolve.aspx?doi=10.4018/978-1-46664-225-6</v>
      </c>
      <c r="O203" s="32" t="s">
        <v>2582</v>
      </c>
    </row>
    <row r="204" spans="1:15">
      <c r="A204" s="4">
        <v>203</v>
      </c>
      <c r="B204" s="5" t="s">
        <v>1446</v>
      </c>
      <c r="C204" s="5" t="s">
        <v>471</v>
      </c>
      <c r="D204" s="17" t="s">
        <v>4415</v>
      </c>
      <c r="E204" s="17" t="s">
        <v>4522</v>
      </c>
      <c r="F204" s="20" t="s">
        <v>2826</v>
      </c>
      <c r="G204" s="20" t="s">
        <v>3695</v>
      </c>
      <c r="H204" s="23" t="s">
        <v>554</v>
      </c>
      <c r="I204" s="12">
        <v>2013</v>
      </c>
      <c r="J204" s="12">
        <v>1</v>
      </c>
      <c r="K204" s="5" t="s">
        <v>555</v>
      </c>
      <c r="L204" s="5" t="s">
        <v>628</v>
      </c>
      <c r="M204" s="12">
        <v>1</v>
      </c>
      <c r="N204" s="34" t="str">
        <f>HYPERLINK("http://services.igi-global.com/resolvedoi/resolve.aspx?doi=10.4018/978-1-46664-002-3")</f>
        <v>http://services.igi-global.com/resolvedoi/resolve.aspx?doi=10.4018/978-1-46664-002-3</v>
      </c>
      <c r="O204" s="32" t="s">
        <v>2582</v>
      </c>
    </row>
    <row r="205" spans="1:15">
      <c r="A205" s="4">
        <v>204</v>
      </c>
      <c r="B205" s="5" t="s">
        <v>1446</v>
      </c>
      <c r="C205" s="5" t="s">
        <v>471</v>
      </c>
      <c r="D205" s="17" t="s">
        <v>2578</v>
      </c>
      <c r="E205" s="17" t="s">
        <v>4523</v>
      </c>
      <c r="F205" s="20" t="s">
        <v>2827</v>
      </c>
      <c r="G205" s="20" t="s">
        <v>3696</v>
      </c>
      <c r="H205" s="23" t="s">
        <v>506</v>
      </c>
      <c r="I205" s="12">
        <v>2014</v>
      </c>
      <c r="J205" s="12">
        <v>1</v>
      </c>
      <c r="K205" s="5" t="s">
        <v>507</v>
      </c>
      <c r="L205" s="5" t="s">
        <v>305</v>
      </c>
      <c r="M205" s="12">
        <v>1</v>
      </c>
      <c r="N205" s="34" t="str">
        <f>HYPERLINK("http://services.igi-global.com/resolvedoi/resolve.aspx?doi=10.4018/978-1-46665-129-6")</f>
        <v>http://services.igi-global.com/resolvedoi/resolve.aspx?doi=10.4018/978-1-46665-129-6</v>
      </c>
      <c r="O205" s="32" t="s">
        <v>2582</v>
      </c>
    </row>
    <row r="206" spans="1:15">
      <c r="A206" s="4">
        <v>205</v>
      </c>
      <c r="B206" s="5" t="s">
        <v>1446</v>
      </c>
      <c r="C206" s="5" t="s">
        <v>471</v>
      </c>
      <c r="D206" s="17" t="s">
        <v>4524</v>
      </c>
      <c r="E206" s="17" t="s">
        <v>4525</v>
      </c>
      <c r="F206" s="20" t="s">
        <v>2828</v>
      </c>
      <c r="G206" s="20" t="s">
        <v>3697</v>
      </c>
      <c r="H206" s="23" t="s">
        <v>556</v>
      </c>
      <c r="I206" s="12">
        <v>2013</v>
      </c>
      <c r="J206" s="12">
        <v>1</v>
      </c>
      <c r="K206" s="5" t="s">
        <v>557</v>
      </c>
      <c r="L206" s="5" t="s">
        <v>305</v>
      </c>
      <c r="M206" s="12">
        <v>1</v>
      </c>
      <c r="N206" s="34" t="str">
        <f>HYPERLINK("http://services.igi-global.com/resolvedoi/resolve.aspx?doi=10.4018/978-1-46664-074-0")</f>
        <v>http://services.igi-global.com/resolvedoi/resolve.aspx?doi=10.4018/978-1-46664-074-0</v>
      </c>
      <c r="O206" s="32" t="s">
        <v>2582</v>
      </c>
    </row>
    <row r="207" spans="1:15">
      <c r="A207" s="4">
        <v>206</v>
      </c>
      <c r="B207" s="5" t="s">
        <v>1446</v>
      </c>
      <c r="C207" s="5" t="s">
        <v>471</v>
      </c>
      <c r="D207" s="17" t="s">
        <v>4526</v>
      </c>
      <c r="E207" s="17" t="s">
        <v>4527</v>
      </c>
      <c r="F207" s="20" t="s">
        <v>2829</v>
      </c>
      <c r="G207" s="20" t="s">
        <v>3698</v>
      </c>
      <c r="H207" s="23" t="s">
        <v>558</v>
      </c>
      <c r="I207" s="12">
        <v>2013</v>
      </c>
      <c r="J207" s="12">
        <v>1</v>
      </c>
      <c r="K207" s="5" t="s">
        <v>559</v>
      </c>
      <c r="L207" s="5" t="s">
        <v>305</v>
      </c>
      <c r="M207" s="12">
        <v>1</v>
      </c>
      <c r="N207" s="34" t="str">
        <f>HYPERLINK("http://services.igi-global.com/resolvedoi/resolve.aspx?doi=10.4018/978-1-46664-189-1")</f>
        <v>http://services.igi-global.com/resolvedoi/resolve.aspx?doi=10.4018/978-1-46664-189-1</v>
      </c>
      <c r="O207" s="32" t="s">
        <v>2582</v>
      </c>
    </row>
    <row r="208" spans="1:15">
      <c r="A208" s="4">
        <v>207</v>
      </c>
      <c r="B208" s="5" t="s">
        <v>1446</v>
      </c>
      <c r="C208" s="5" t="s">
        <v>471</v>
      </c>
      <c r="D208" s="17" t="s">
        <v>2575</v>
      </c>
      <c r="E208" s="17" t="s">
        <v>4528</v>
      </c>
      <c r="F208" s="20" t="s">
        <v>2830</v>
      </c>
      <c r="G208" s="20" t="s">
        <v>3699</v>
      </c>
      <c r="H208" s="23" t="s">
        <v>639</v>
      </c>
      <c r="I208" s="12">
        <v>2014</v>
      </c>
      <c r="J208" s="12">
        <v>1</v>
      </c>
      <c r="K208" s="5" t="s">
        <v>640</v>
      </c>
      <c r="L208" s="5" t="s">
        <v>305</v>
      </c>
      <c r="M208" s="12">
        <v>1</v>
      </c>
      <c r="N208" s="34" t="str">
        <f>HYPERLINK("http://services.igi-global.com/resolvedoi/resolve.aspx?doi=10.4018/978-1-46664-785-5")</f>
        <v>http://services.igi-global.com/resolvedoi/resolve.aspx?doi=10.4018/978-1-46664-785-5</v>
      </c>
      <c r="O208" s="32" t="s">
        <v>2582</v>
      </c>
    </row>
    <row r="209" spans="1:15">
      <c r="A209" s="4">
        <v>208</v>
      </c>
      <c r="B209" s="5" t="s">
        <v>1446</v>
      </c>
      <c r="C209" s="5" t="s">
        <v>1624</v>
      </c>
      <c r="D209" s="17" t="s">
        <v>4529</v>
      </c>
      <c r="E209" s="17" t="s">
        <v>4530</v>
      </c>
      <c r="F209" s="20" t="s">
        <v>2831</v>
      </c>
      <c r="G209" s="20" t="s">
        <v>3700</v>
      </c>
      <c r="H209" s="23" t="s">
        <v>560</v>
      </c>
      <c r="I209" s="12">
        <v>2014</v>
      </c>
      <c r="J209" s="12">
        <v>1</v>
      </c>
      <c r="K209" s="5" t="s">
        <v>561</v>
      </c>
      <c r="L209" s="5" t="s">
        <v>305</v>
      </c>
      <c r="M209" s="12">
        <v>1</v>
      </c>
      <c r="N209" s="34" t="str">
        <f>HYPERLINK("http://services.igi-global.com/resolvedoi/resolve.aspx?doi=10.4018/978-1-46664-341-3")</f>
        <v>http://services.igi-global.com/resolvedoi/resolve.aspx?doi=10.4018/978-1-46664-341-3</v>
      </c>
      <c r="O209" s="32" t="s">
        <v>2582</v>
      </c>
    </row>
    <row r="210" spans="1:15">
      <c r="A210" s="4">
        <v>209</v>
      </c>
      <c r="B210" s="5" t="s">
        <v>1446</v>
      </c>
      <c r="C210" s="5" t="s">
        <v>471</v>
      </c>
      <c r="D210" s="17" t="s">
        <v>2570</v>
      </c>
      <c r="E210" s="17" t="s">
        <v>4531</v>
      </c>
      <c r="F210" s="20" t="s">
        <v>2832</v>
      </c>
      <c r="G210" s="20" t="s">
        <v>3701</v>
      </c>
      <c r="H210" s="23" t="s">
        <v>562</v>
      </c>
      <c r="I210" s="12">
        <v>2014</v>
      </c>
      <c r="J210" s="12">
        <v>1</v>
      </c>
      <c r="K210" s="5" t="s">
        <v>563</v>
      </c>
      <c r="L210" s="5" t="s">
        <v>305</v>
      </c>
      <c r="M210" s="12">
        <v>1</v>
      </c>
      <c r="N210" s="34" t="str">
        <f>HYPERLINK("http://services.igi-global.com/resolvedoi/resolve.aspx?doi=10.4018/978-1-46664-369-7")</f>
        <v>http://services.igi-global.com/resolvedoi/resolve.aspx?doi=10.4018/978-1-46664-369-7</v>
      </c>
      <c r="O210" s="32" t="s">
        <v>2582</v>
      </c>
    </row>
    <row r="211" spans="1:15">
      <c r="A211" s="4">
        <v>210</v>
      </c>
      <c r="B211" s="5" t="s">
        <v>1446</v>
      </c>
      <c r="C211" s="5" t="s">
        <v>641</v>
      </c>
      <c r="D211" s="17" t="s">
        <v>4532</v>
      </c>
      <c r="E211" s="17" t="s">
        <v>4533</v>
      </c>
      <c r="F211" s="20" t="s">
        <v>2833</v>
      </c>
      <c r="G211" s="20" t="s">
        <v>3702</v>
      </c>
      <c r="H211" s="23" t="s">
        <v>642</v>
      </c>
      <c r="I211" s="12">
        <v>2014</v>
      </c>
      <c r="J211" s="12">
        <v>1</v>
      </c>
      <c r="K211" s="5" t="s">
        <v>635</v>
      </c>
      <c r="L211" s="5" t="s">
        <v>305</v>
      </c>
      <c r="M211" s="12">
        <v>1</v>
      </c>
      <c r="N211" s="34" t="str">
        <f>HYPERLINK("http://services.igi-global.com/resolvedoi/resolve.aspx?doi=10.4018/978-1-46666-142-4")</f>
        <v>http://services.igi-global.com/resolvedoi/resolve.aspx?doi=10.4018/978-1-46666-142-4</v>
      </c>
      <c r="O211" s="32" t="s">
        <v>2582</v>
      </c>
    </row>
    <row r="212" spans="1:15">
      <c r="A212" s="4">
        <v>211</v>
      </c>
      <c r="B212" s="5" t="s">
        <v>1446</v>
      </c>
      <c r="C212" s="5" t="s">
        <v>633</v>
      </c>
      <c r="D212" s="17" t="s">
        <v>4534</v>
      </c>
      <c r="E212" s="17" t="s">
        <v>4535</v>
      </c>
      <c r="F212" s="20" t="s">
        <v>2834</v>
      </c>
      <c r="G212" s="20" t="s">
        <v>3703</v>
      </c>
      <c r="H212" s="23" t="s">
        <v>634</v>
      </c>
      <c r="I212" s="12">
        <v>2014</v>
      </c>
      <c r="J212" s="12">
        <v>1</v>
      </c>
      <c r="K212" s="5" t="s">
        <v>635</v>
      </c>
      <c r="L212" s="5" t="s">
        <v>305</v>
      </c>
      <c r="M212" s="12">
        <v>1</v>
      </c>
      <c r="N212" s="34" t="str">
        <f>HYPERLINK("http://services.igi-global.com/resolvedoi/resolve.aspx?doi=10.4018/978-1-46664-534-9")</f>
        <v>http://services.igi-global.com/resolvedoi/resolve.aspx?doi=10.4018/978-1-46664-534-9</v>
      </c>
      <c r="O212" s="32" t="s">
        <v>2582</v>
      </c>
    </row>
    <row r="213" spans="1:15">
      <c r="A213" s="4">
        <v>212</v>
      </c>
      <c r="B213" s="5" t="s">
        <v>1446</v>
      </c>
      <c r="C213" s="5" t="s">
        <v>633</v>
      </c>
      <c r="D213" s="17" t="s">
        <v>4536</v>
      </c>
      <c r="E213" s="17" t="s">
        <v>4537</v>
      </c>
      <c r="F213" s="20" t="s">
        <v>2835</v>
      </c>
      <c r="G213" s="20" t="s">
        <v>3704</v>
      </c>
      <c r="H213" s="23" t="s">
        <v>643</v>
      </c>
      <c r="I213" s="12">
        <v>2013</v>
      </c>
      <c r="J213" s="12">
        <v>1</v>
      </c>
      <c r="K213" s="5" t="s">
        <v>635</v>
      </c>
      <c r="L213" s="5" t="s">
        <v>305</v>
      </c>
      <c r="M213" s="12">
        <v>1</v>
      </c>
      <c r="N213" s="34" t="str">
        <f>HYPERLINK("http://services.igi-global.com/resolvedoi/resolve.aspx?doi=10.4018/978-1-46662-107-7")</f>
        <v>http://services.igi-global.com/resolvedoi/resolve.aspx?doi=10.4018/978-1-46662-107-7</v>
      </c>
      <c r="O213" s="32" t="s">
        <v>2582</v>
      </c>
    </row>
    <row r="214" spans="1:15">
      <c r="A214" s="4">
        <v>213</v>
      </c>
      <c r="B214" s="5" t="s">
        <v>1446</v>
      </c>
      <c r="C214" s="5" t="s">
        <v>163</v>
      </c>
      <c r="D214" s="17" t="s">
        <v>4538</v>
      </c>
      <c r="E214" s="17" t="s">
        <v>4539</v>
      </c>
      <c r="F214" s="20" t="s">
        <v>2836</v>
      </c>
      <c r="G214" s="20" t="s">
        <v>3705</v>
      </c>
      <c r="H214" s="23" t="s">
        <v>564</v>
      </c>
      <c r="I214" s="12">
        <v>2014</v>
      </c>
      <c r="J214" s="12">
        <v>1</v>
      </c>
      <c r="K214" s="5" t="s">
        <v>565</v>
      </c>
      <c r="L214" s="5" t="s">
        <v>166</v>
      </c>
      <c r="M214" s="12">
        <v>1</v>
      </c>
      <c r="N214" s="34" t="str">
        <f>HYPERLINK("http://services.igi-global.com/resolvedoi/resolve.aspx?doi=10.4018/978-1-46664-635-3")</f>
        <v>http://services.igi-global.com/resolvedoi/resolve.aspx?doi=10.4018/978-1-46664-635-3</v>
      </c>
      <c r="O214" s="32" t="s">
        <v>2582</v>
      </c>
    </row>
    <row r="215" spans="1:15">
      <c r="A215" s="4">
        <v>214</v>
      </c>
      <c r="B215" s="5" t="s">
        <v>1446</v>
      </c>
      <c r="C215" s="5" t="s">
        <v>471</v>
      </c>
      <c r="D215" s="17" t="s">
        <v>2575</v>
      </c>
      <c r="E215" s="17" t="s">
        <v>4540</v>
      </c>
      <c r="F215" s="20" t="s">
        <v>2837</v>
      </c>
      <c r="G215" s="20" t="s">
        <v>3706</v>
      </c>
      <c r="H215" s="23" t="s">
        <v>644</v>
      </c>
      <c r="I215" s="12">
        <v>2014</v>
      </c>
      <c r="J215" s="12">
        <v>1</v>
      </c>
      <c r="K215" s="5" t="s">
        <v>621</v>
      </c>
      <c r="L215" s="5" t="s">
        <v>305</v>
      </c>
      <c r="M215" s="12">
        <v>1</v>
      </c>
      <c r="N215" s="34" t="str">
        <f>HYPERLINK("http://services.igi-global.com/resolvedoi/resolve.aspx?doi=10.4018/978-1-46664-936-1")</f>
        <v>http://services.igi-global.com/resolvedoi/resolve.aspx?doi=10.4018/978-1-46664-936-1</v>
      </c>
      <c r="O215" s="32" t="s">
        <v>2582</v>
      </c>
    </row>
    <row r="216" spans="1:15">
      <c r="A216" s="4">
        <v>215</v>
      </c>
      <c r="B216" s="5" t="s">
        <v>1446</v>
      </c>
      <c r="C216" s="5" t="s">
        <v>516</v>
      </c>
      <c r="D216" s="17" t="s">
        <v>4541</v>
      </c>
      <c r="E216" s="17" t="s">
        <v>4542</v>
      </c>
      <c r="F216" s="20" t="s">
        <v>2838</v>
      </c>
      <c r="G216" s="20" t="s">
        <v>3707</v>
      </c>
      <c r="H216" s="23" t="s">
        <v>566</v>
      </c>
      <c r="I216" s="12">
        <v>2014</v>
      </c>
      <c r="J216" s="12">
        <v>1</v>
      </c>
      <c r="K216" s="5" t="s">
        <v>567</v>
      </c>
      <c r="L216" s="5" t="s">
        <v>305</v>
      </c>
      <c r="M216" s="12">
        <v>1</v>
      </c>
      <c r="N216" s="34" t="str">
        <f>HYPERLINK("http://services.igi-global.com/resolvedoi/resolve.aspx?doi=10.4018/978-1-46665-146-3")</f>
        <v>http://services.igi-global.com/resolvedoi/resolve.aspx?doi=10.4018/978-1-46665-146-3</v>
      </c>
      <c r="O216" s="32" t="s">
        <v>2582</v>
      </c>
    </row>
    <row r="217" spans="1:15">
      <c r="A217" s="4">
        <v>216</v>
      </c>
      <c r="B217" s="5" t="s">
        <v>1446</v>
      </c>
      <c r="C217" s="5" t="s">
        <v>487</v>
      </c>
      <c r="D217" s="17" t="s">
        <v>4543</v>
      </c>
      <c r="E217" s="17" t="s">
        <v>4544</v>
      </c>
      <c r="F217" s="20" t="s">
        <v>2839</v>
      </c>
      <c r="G217" s="20" t="s">
        <v>3708</v>
      </c>
      <c r="H217" s="23" t="s">
        <v>645</v>
      </c>
      <c r="I217" s="12">
        <v>2014</v>
      </c>
      <c r="J217" s="12">
        <v>1</v>
      </c>
      <c r="K217" s="5" t="s">
        <v>646</v>
      </c>
      <c r="L217" s="5" t="s">
        <v>305</v>
      </c>
      <c r="M217" s="12">
        <v>1</v>
      </c>
      <c r="N217" s="34" t="str">
        <f>HYPERLINK("http://services.igi-global.com/resolvedoi/resolve.aspx?doi=10.4018/978-1-46665-170-8")</f>
        <v>http://services.igi-global.com/resolvedoi/resolve.aspx?doi=10.4018/978-1-46665-170-8</v>
      </c>
      <c r="O217" s="32" t="s">
        <v>2582</v>
      </c>
    </row>
    <row r="218" spans="1:15">
      <c r="A218" s="4">
        <v>217</v>
      </c>
      <c r="B218" s="5" t="s">
        <v>1446</v>
      </c>
      <c r="C218" s="5" t="s">
        <v>633</v>
      </c>
      <c r="D218" s="17" t="s">
        <v>4491</v>
      </c>
      <c r="E218" s="17" t="s">
        <v>4545</v>
      </c>
      <c r="F218" s="20" t="s">
        <v>2840</v>
      </c>
      <c r="G218" s="20" t="s">
        <v>3709</v>
      </c>
      <c r="H218" s="23" t="s">
        <v>508</v>
      </c>
      <c r="I218" s="12">
        <v>2012</v>
      </c>
      <c r="J218" s="12">
        <v>1</v>
      </c>
      <c r="K218" s="5" t="s">
        <v>509</v>
      </c>
      <c r="L218" s="5" t="s">
        <v>305</v>
      </c>
      <c r="M218" s="12">
        <v>1</v>
      </c>
      <c r="N218" s="34" t="str">
        <f>HYPERLINK("http://services.igi-global.com/resolvedoi/resolve.aspx?doi=10.4018/978-1-61350-465-9")</f>
        <v>http://services.igi-global.com/resolvedoi/resolve.aspx?doi=10.4018/978-1-61350-465-9</v>
      </c>
      <c r="O218" s="32" t="s">
        <v>2582</v>
      </c>
    </row>
    <row r="219" spans="1:15">
      <c r="A219" s="4">
        <v>218</v>
      </c>
      <c r="B219" s="5" t="s">
        <v>1446</v>
      </c>
      <c r="C219" s="5" t="s">
        <v>633</v>
      </c>
      <c r="D219" s="17" t="s">
        <v>4546</v>
      </c>
      <c r="E219" s="17" t="s">
        <v>4547</v>
      </c>
      <c r="F219" s="20" t="s">
        <v>2841</v>
      </c>
      <c r="G219" s="20" t="s">
        <v>3710</v>
      </c>
      <c r="H219" s="23" t="s">
        <v>568</v>
      </c>
      <c r="I219" s="12">
        <v>2013</v>
      </c>
      <c r="J219" s="12">
        <v>1</v>
      </c>
      <c r="K219" s="5" t="s">
        <v>569</v>
      </c>
      <c r="L219" s="5" t="s">
        <v>305</v>
      </c>
      <c r="M219" s="12">
        <v>1</v>
      </c>
      <c r="N219" s="34" t="str">
        <f>HYPERLINK("http://services.igi-global.com/resolvedoi/resolve.aspx?doi=10.4018/978-1-46661-918-0")</f>
        <v>http://services.igi-global.com/resolvedoi/resolve.aspx?doi=10.4018/978-1-46661-918-0</v>
      </c>
      <c r="O219" s="32" t="s">
        <v>2582</v>
      </c>
    </row>
    <row r="220" spans="1:15">
      <c r="A220" s="4">
        <v>219</v>
      </c>
      <c r="B220" s="5" t="s">
        <v>1446</v>
      </c>
      <c r="C220" s="5" t="s">
        <v>641</v>
      </c>
      <c r="D220" s="17" t="s">
        <v>4548</v>
      </c>
      <c r="E220" s="17" t="s">
        <v>4549</v>
      </c>
      <c r="F220" s="20" t="s">
        <v>2842</v>
      </c>
      <c r="G220" s="20" t="s">
        <v>3711</v>
      </c>
      <c r="H220" s="23" t="s">
        <v>647</v>
      </c>
      <c r="I220" s="12">
        <v>2014</v>
      </c>
      <c r="J220" s="12">
        <v>1</v>
      </c>
      <c r="K220" s="5" t="s">
        <v>648</v>
      </c>
      <c r="L220" s="5" t="s">
        <v>305</v>
      </c>
      <c r="M220" s="12">
        <v>1</v>
      </c>
      <c r="N220" s="34" t="str">
        <f>HYPERLINK("http://services.igi-global.com/resolvedoi/resolve.aspx?doi=10.4018/978-1-46666-248-3")</f>
        <v>http://services.igi-global.com/resolvedoi/resolve.aspx?doi=10.4018/978-1-46666-248-3</v>
      </c>
      <c r="O220" s="32" t="s">
        <v>2582</v>
      </c>
    </row>
    <row r="221" spans="1:15">
      <c r="A221" s="4">
        <v>220</v>
      </c>
      <c r="B221" s="5" t="s">
        <v>1446</v>
      </c>
      <c r="C221" s="5" t="s">
        <v>163</v>
      </c>
      <c r="D221" s="17" t="s">
        <v>4550</v>
      </c>
      <c r="E221" s="17" t="s">
        <v>4551</v>
      </c>
      <c r="F221" s="20" t="s">
        <v>2843</v>
      </c>
      <c r="G221" s="20" t="s">
        <v>3712</v>
      </c>
      <c r="H221" s="23" t="s">
        <v>649</v>
      </c>
      <c r="I221" s="12">
        <v>2013</v>
      </c>
      <c r="J221" s="12">
        <v>1</v>
      </c>
      <c r="K221" s="5" t="s">
        <v>650</v>
      </c>
      <c r="L221" s="5" t="s">
        <v>166</v>
      </c>
      <c r="M221" s="12">
        <v>1</v>
      </c>
      <c r="N221" s="34" t="str">
        <f>HYPERLINK("http://services.igi-global.com/resolvedoi/resolve.aspx?doi=10.4018/978-1-46664-185-3")</f>
        <v>http://services.igi-global.com/resolvedoi/resolve.aspx?doi=10.4018/978-1-46664-185-3</v>
      </c>
      <c r="O221" s="32" t="s">
        <v>2582</v>
      </c>
    </row>
    <row r="222" spans="1:15">
      <c r="A222" s="4">
        <v>221</v>
      </c>
      <c r="B222" s="5" t="s">
        <v>1446</v>
      </c>
      <c r="C222" s="5" t="s">
        <v>471</v>
      </c>
      <c r="D222" s="17" t="s">
        <v>4429</v>
      </c>
      <c r="E222" s="17" t="s">
        <v>4552</v>
      </c>
      <c r="F222" s="20" t="s">
        <v>2844</v>
      </c>
      <c r="G222" s="20" t="s">
        <v>3713</v>
      </c>
      <c r="H222" s="24" t="s">
        <v>823</v>
      </c>
      <c r="I222" s="12">
        <v>2014</v>
      </c>
      <c r="J222" s="12">
        <v>1</v>
      </c>
      <c r="K222" s="5" t="s">
        <v>570</v>
      </c>
      <c r="L222" s="5" t="s">
        <v>305</v>
      </c>
      <c r="M222" s="12">
        <v>1</v>
      </c>
      <c r="N222" s="34" t="str">
        <f>HYPERLINK("http://services.igi-global.com/resolvedoi/resolve.aspx?doi=10.4018/978-1-46666-194-3")</f>
        <v>http://services.igi-global.com/resolvedoi/resolve.aspx?doi=10.4018/978-1-46666-194-3</v>
      </c>
      <c r="O222" s="32" t="s">
        <v>2582</v>
      </c>
    </row>
    <row r="223" spans="1:15">
      <c r="A223" s="4">
        <v>222</v>
      </c>
      <c r="B223" s="5" t="s">
        <v>1446</v>
      </c>
      <c r="C223" s="5" t="s">
        <v>471</v>
      </c>
      <c r="D223" s="17" t="s">
        <v>4553</v>
      </c>
      <c r="E223" s="17" t="s">
        <v>4554</v>
      </c>
      <c r="F223" s="20" t="s">
        <v>2845</v>
      </c>
      <c r="G223" s="20" t="s">
        <v>3714</v>
      </c>
      <c r="H223" s="23" t="s">
        <v>571</v>
      </c>
      <c r="I223" s="12">
        <v>2009</v>
      </c>
      <c r="J223" s="12">
        <v>1</v>
      </c>
      <c r="K223" s="5" t="s">
        <v>572</v>
      </c>
      <c r="L223" s="5" t="s">
        <v>305</v>
      </c>
      <c r="M223" s="12">
        <v>1</v>
      </c>
      <c r="N223" s="34" t="str">
        <f>HYPERLINK("http://services.igi-global.com/resolvedoi/resolve.aspx?doi=10.4018/978-1-60566-040-0")</f>
        <v>http://services.igi-global.com/resolvedoi/resolve.aspx?doi=10.4018/978-1-60566-040-0</v>
      </c>
      <c r="O223" s="32" t="s">
        <v>2582</v>
      </c>
    </row>
    <row r="224" spans="1:15">
      <c r="A224" s="4">
        <v>223</v>
      </c>
      <c r="B224" s="5" t="s">
        <v>1446</v>
      </c>
      <c r="C224" s="5" t="s">
        <v>471</v>
      </c>
      <c r="D224" s="17" t="s">
        <v>4555</v>
      </c>
      <c r="E224" s="17" t="s">
        <v>4556</v>
      </c>
      <c r="F224" s="20" t="s">
        <v>2846</v>
      </c>
      <c r="G224" s="20" t="s">
        <v>3715</v>
      </c>
      <c r="H224" s="23" t="s">
        <v>651</v>
      </c>
      <c r="I224" s="12">
        <v>2013</v>
      </c>
      <c r="J224" s="12">
        <v>1</v>
      </c>
      <c r="K224" s="5" t="s">
        <v>652</v>
      </c>
      <c r="L224" s="5" t="s">
        <v>305</v>
      </c>
      <c r="M224" s="12">
        <v>1</v>
      </c>
      <c r="N224" s="34" t="str">
        <f>HYPERLINK("http://services.igi-global.com/resolvedoi/resolve.aspx?doi=10.4018/978-1-46662-160-2")</f>
        <v>http://services.igi-global.com/resolvedoi/resolve.aspx?doi=10.4018/978-1-46662-160-2</v>
      </c>
      <c r="O224" s="32" t="s">
        <v>2582</v>
      </c>
    </row>
    <row r="225" spans="1:15">
      <c r="A225" s="4">
        <v>224</v>
      </c>
      <c r="B225" s="5" t="s">
        <v>1446</v>
      </c>
      <c r="C225" s="5" t="s">
        <v>302</v>
      </c>
      <c r="D225" s="17" t="s">
        <v>4557</v>
      </c>
      <c r="E225" s="17" t="s">
        <v>4558</v>
      </c>
      <c r="F225" s="20" t="s">
        <v>2847</v>
      </c>
      <c r="G225" s="20" t="s">
        <v>3716</v>
      </c>
      <c r="H225" s="23" t="s">
        <v>4602</v>
      </c>
      <c r="I225" s="12">
        <v>2014</v>
      </c>
      <c r="J225" s="12">
        <v>1</v>
      </c>
      <c r="K225" s="5" t="s">
        <v>4603</v>
      </c>
      <c r="L225" s="5" t="s">
        <v>305</v>
      </c>
      <c r="M225" s="12">
        <v>1</v>
      </c>
      <c r="N225" s="34" t="str">
        <f>HYPERLINK("http://services.igi-global.com/resolvedoi/resolve.aspx?doi=10.4018/978-1-46664-309-3")</f>
        <v>http://services.igi-global.com/resolvedoi/resolve.aspx?doi=10.4018/978-1-46664-309-3</v>
      </c>
      <c r="O225" s="32" t="s">
        <v>2582</v>
      </c>
    </row>
    <row r="226" spans="1:15">
      <c r="A226" s="4">
        <v>225</v>
      </c>
      <c r="B226" s="5" t="s">
        <v>1446</v>
      </c>
      <c r="C226" s="5" t="s">
        <v>487</v>
      </c>
      <c r="D226" s="17" t="s">
        <v>4559</v>
      </c>
      <c r="E226" s="17" t="s">
        <v>4560</v>
      </c>
      <c r="F226" s="20" t="s">
        <v>2848</v>
      </c>
      <c r="G226" s="20" t="s">
        <v>3717</v>
      </c>
      <c r="H226" s="23" t="s">
        <v>573</v>
      </c>
      <c r="I226" s="12">
        <v>2009</v>
      </c>
      <c r="J226" s="12">
        <v>1</v>
      </c>
      <c r="K226" s="5" t="s">
        <v>574</v>
      </c>
      <c r="L226" s="5" t="s">
        <v>305</v>
      </c>
      <c r="M226" s="12">
        <v>1</v>
      </c>
      <c r="N226" s="34" t="str">
        <f>HYPERLINK("http://services.igi-global.com/resolvedoi/resolve.aspx?doi=10.4018/978-1-59904-795-9")</f>
        <v>http://services.igi-global.com/resolvedoi/resolve.aspx?doi=10.4018/978-1-59904-795-9</v>
      </c>
      <c r="O226" s="32" t="s">
        <v>2582</v>
      </c>
    </row>
    <row r="227" spans="1:15">
      <c r="A227" s="4">
        <v>226</v>
      </c>
      <c r="B227" s="5" t="s">
        <v>1446</v>
      </c>
      <c r="C227" s="5" t="s">
        <v>471</v>
      </c>
      <c r="D227" s="17" t="s">
        <v>4415</v>
      </c>
      <c r="E227" s="17" t="s">
        <v>4561</v>
      </c>
      <c r="F227" s="20" t="s">
        <v>2849</v>
      </c>
      <c r="G227" s="20" t="s">
        <v>3718</v>
      </c>
      <c r="H227" s="23" t="s">
        <v>653</v>
      </c>
      <c r="I227" s="12">
        <v>2013</v>
      </c>
      <c r="J227" s="12">
        <v>1</v>
      </c>
      <c r="K227" s="5" t="s">
        <v>654</v>
      </c>
      <c r="L227" s="5" t="s">
        <v>305</v>
      </c>
      <c r="M227" s="12">
        <v>1</v>
      </c>
      <c r="N227" s="34" t="str">
        <f>HYPERLINK("http://services.igi-global.com/resolvedoi/resolve.aspx?doi=10.4018/978-1-46662-542-6")</f>
        <v>http://services.igi-global.com/resolvedoi/resolve.aspx?doi=10.4018/978-1-46662-542-6</v>
      </c>
      <c r="O227" s="32" t="s">
        <v>2582</v>
      </c>
    </row>
    <row r="228" spans="1:15">
      <c r="A228" s="4">
        <v>227</v>
      </c>
      <c r="B228" s="5" t="s">
        <v>1446</v>
      </c>
      <c r="C228" s="5" t="s">
        <v>163</v>
      </c>
      <c r="D228" s="17" t="s">
        <v>4437</v>
      </c>
      <c r="E228" s="17" t="s">
        <v>4562</v>
      </c>
      <c r="F228" s="20" t="s">
        <v>2850</v>
      </c>
      <c r="G228" s="20" t="s">
        <v>3719</v>
      </c>
      <c r="H228" s="23" t="s">
        <v>575</v>
      </c>
      <c r="I228" s="12">
        <v>2014</v>
      </c>
      <c r="J228" s="12">
        <v>1</v>
      </c>
      <c r="K228" s="5" t="s">
        <v>457</v>
      </c>
      <c r="L228" s="5" t="s">
        <v>166</v>
      </c>
      <c r="M228" s="12">
        <v>1</v>
      </c>
      <c r="N228" s="34" t="str">
        <f>HYPERLINK("http://services.igi-global.com/resolvedoi/resolve.aspx?doi=10.4018/978-1-46664-753-4")</f>
        <v>http://services.igi-global.com/resolvedoi/resolve.aspx?doi=10.4018/978-1-46664-753-4</v>
      </c>
      <c r="O228" s="32" t="s">
        <v>2582</v>
      </c>
    </row>
    <row r="229" spans="1:15">
      <c r="A229" s="4">
        <v>228</v>
      </c>
      <c r="B229" s="5" t="s">
        <v>1446</v>
      </c>
      <c r="C229" s="5" t="s">
        <v>163</v>
      </c>
      <c r="D229" s="17" t="s">
        <v>4563</v>
      </c>
      <c r="E229" s="17" t="s">
        <v>4564</v>
      </c>
      <c r="F229" s="20" t="s">
        <v>2851</v>
      </c>
      <c r="G229" s="20" t="s">
        <v>3720</v>
      </c>
      <c r="H229" s="23" t="s">
        <v>576</v>
      </c>
      <c r="I229" s="12">
        <v>2014</v>
      </c>
      <c r="J229" s="12">
        <v>1</v>
      </c>
      <c r="K229" s="5" t="s">
        <v>577</v>
      </c>
      <c r="L229" s="5" t="s">
        <v>166</v>
      </c>
      <c r="M229" s="12">
        <v>1</v>
      </c>
      <c r="N229" s="34" t="str">
        <f>HYPERLINK("http://services.igi-global.com/resolvedoi/resolve.aspx?doi=10.4018/978-1-46664-578-3")</f>
        <v>http://services.igi-global.com/resolvedoi/resolve.aspx?doi=10.4018/978-1-46664-578-3</v>
      </c>
      <c r="O229" s="32" t="s">
        <v>2582</v>
      </c>
    </row>
    <row r="230" spans="1:15">
      <c r="A230" s="4">
        <v>229</v>
      </c>
      <c r="B230" s="5" t="s">
        <v>1446</v>
      </c>
      <c r="C230" s="5" t="s">
        <v>302</v>
      </c>
      <c r="D230" s="17" t="s">
        <v>4565</v>
      </c>
      <c r="E230" s="17" t="s">
        <v>4566</v>
      </c>
      <c r="F230" s="20" t="s">
        <v>2852</v>
      </c>
      <c r="G230" s="20" t="s">
        <v>3721</v>
      </c>
      <c r="H230" s="23" t="s">
        <v>655</v>
      </c>
      <c r="I230" s="12">
        <v>2014</v>
      </c>
      <c r="J230" s="12">
        <v>1</v>
      </c>
      <c r="K230" s="5" t="s">
        <v>656</v>
      </c>
      <c r="L230" s="5" t="s">
        <v>305</v>
      </c>
      <c r="M230" s="12">
        <v>1</v>
      </c>
      <c r="N230" s="34" t="str">
        <f>HYPERLINK("http://services.igi-global.com/resolvedoi/resolve.aspx?doi=10.4018/978-1-46664-711-4")</f>
        <v>http://services.igi-global.com/resolvedoi/resolve.aspx?doi=10.4018/978-1-46664-711-4</v>
      </c>
      <c r="O230" s="32" t="s">
        <v>2582</v>
      </c>
    </row>
    <row r="231" spans="1:15">
      <c r="A231" s="4">
        <v>230</v>
      </c>
      <c r="B231" s="5" t="s">
        <v>1446</v>
      </c>
      <c r="C231" s="5" t="s">
        <v>477</v>
      </c>
      <c r="D231" s="17" t="s">
        <v>4567</v>
      </c>
      <c r="E231" s="17" t="s">
        <v>4568</v>
      </c>
      <c r="F231" s="20" t="s">
        <v>2853</v>
      </c>
      <c r="G231" s="20" t="s">
        <v>3722</v>
      </c>
      <c r="H231" s="23" t="s">
        <v>657</v>
      </c>
      <c r="I231" s="12">
        <v>2014</v>
      </c>
      <c r="J231" s="12">
        <v>1</v>
      </c>
      <c r="K231" s="5" t="s">
        <v>658</v>
      </c>
      <c r="L231" s="5" t="s">
        <v>480</v>
      </c>
      <c r="M231" s="12">
        <v>1</v>
      </c>
      <c r="N231" s="34" t="str">
        <f>HYPERLINK("http://services.igi-global.com/resolvedoi/resolve.aspx?doi=10.4018/978-1-46664-723-7")</f>
        <v>http://services.igi-global.com/resolvedoi/resolve.aspx?doi=10.4018/978-1-46664-723-7</v>
      </c>
      <c r="O231" s="32" t="s">
        <v>2582</v>
      </c>
    </row>
    <row r="232" spans="1:15">
      <c r="A232" s="4">
        <v>231</v>
      </c>
      <c r="B232" s="5" t="s">
        <v>1446</v>
      </c>
      <c r="C232" s="5" t="s">
        <v>302</v>
      </c>
      <c r="D232" s="17" t="s">
        <v>4569</v>
      </c>
      <c r="E232" s="17" t="s">
        <v>4570</v>
      </c>
      <c r="F232" s="20" t="s">
        <v>2854</v>
      </c>
      <c r="G232" s="20" t="s">
        <v>3723</v>
      </c>
      <c r="H232" s="23" t="s">
        <v>578</v>
      </c>
      <c r="I232" s="12">
        <v>2014</v>
      </c>
      <c r="J232" s="12">
        <v>1</v>
      </c>
      <c r="K232" s="5" t="s">
        <v>579</v>
      </c>
      <c r="L232" s="5" t="s">
        <v>305</v>
      </c>
      <c r="M232" s="12">
        <v>1</v>
      </c>
      <c r="N232" s="34" t="str">
        <f>HYPERLINK("http://services.igi-global.com/resolvedoi/resolve.aspx?doi=10.4018/978-1-46665-158-6")</f>
        <v>http://services.igi-global.com/resolvedoi/resolve.aspx?doi=10.4018/978-1-46665-158-6</v>
      </c>
      <c r="O232" s="32" t="s">
        <v>2582</v>
      </c>
    </row>
    <row r="233" spans="1:15">
      <c r="A233" s="4">
        <v>232</v>
      </c>
      <c r="B233" s="5" t="s">
        <v>1446</v>
      </c>
      <c r="C233" s="5" t="s">
        <v>302</v>
      </c>
      <c r="D233" s="17" t="s">
        <v>4571</v>
      </c>
      <c r="E233" s="17" t="s">
        <v>4572</v>
      </c>
      <c r="F233" s="20" t="s">
        <v>2855</v>
      </c>
      <c r="G233" s="20" t="s">
        <v>3724</v>
      </c>
      <c r="H233" s="23" t="s">
        <v>580</v>
      </c>
      <c r="I233" s="12">
        <v>2013</v>
      </c>
      <c r="J233" s="12">
        <v>1</v>
      </c>
      <c r="K233" s="5" t="s">
        <v>581</v>
      </c>
      <c r="L233" s="5" t="s">
        <v>305</v>
      </c>
      <c r="M233" s="12">
        <v>1</v>
      </c>
      <c r="N233" s="34" t="str">
        <f>HYPERLINK("http://services.igi-global.com/resolvedoi/resolve.aspx?doi=10.4018/978-1-46661-897-8")</f>
        <v>http://services.igi-global.com/resolvedoi/resolve.aspx?doi=10.4018/978-1-46661-897-8</v>
      </c>
      <c r="O233" s="32" t="s">
        <v>2582</v>
      </c>
    </row>
    <row r="234" spans="1:15">
      <c r="A234" s="4">
        <v>233</v>
      </c>
      <c r="B234" s="5" t="s">
        <v>1446</v>
      </c>
      <c r="C234" s="5" t="s">
        <v>302</v>
      </c>
      <c r="D234" s="17" t="s">
        <v>4573</v>
      </c>
      <c r="E234" s="17" t="s">
        <v>4574</v>
      </c>
      <c r="F234" s="20" t="s">
        <v>2856</v>
      </c>
      <c r="G234" s="20" t="s">
        <v>3725</v>
      </c>
      <c r="H234" s="23" t="s">
        <v>582</v>
      </c>
      <c r="I234" s="12">
        <v>2013</v>
      </c>
      <c r="J234" s="12">
        <v>1</v>
      </c>
      <c r="K234" s="5" t="s">
        <v>583</v>
      </c>
      <c r="L234" s="5" t="s">
        <v>305</v>
      </c>
      <c r="M234" s="12">
        <v>1</v>
      </c>
      <c r="N234" s="34" t="str">
        <f>HYPERLINK("http://services.igi-global.com/resolvedoi/resolve.aspx?doi=10.4018/978-1-46664-241-6")</f>
        <v>http://services.igi-global.com/resolvedoi/resolve.aspx?doi=10.4018/978-1-46664-241-6</v>
      </c>
      <c r="O234" s="32" t="s">
        <v>2582</v>
      </c>
    </row>
    <row r="235" spans="1:15">
      <c r="A235" s="4">
        <v>234</v>
      </c>
      <c r="B235" s="5" t="s">
        <v>1446</v>
      </c>
      <c r="C235" s="5" t="s">
        <v>163</v>
      </c>
      <c r="D235" s="17" t="s">
        <v>4563</v>
      </c>
      <c r="E235" s="17" t="s">
        <v>4575</v>
      </c>
      <c r="F235" s="20" t="s">
        <v>2857</v>
      </c>
      <c r="G235" s="20" t="s">
        <v>3726</v>
      </c>
      <c r="H235" s="24" t="s">
        <v>824</v>
      </c>
      <c r="I235" s="12">
        <v>2014</v>
      </c>
      <c r="J235" s="12">
        <v>1</v>
      </c>
      <c r="K235" s="5" t="s">
        <v>584</v>
      </c>
      <c r="L235" s="5" t="s">
        <v>166</v>
      </c>
      <c r="M235" s="12">
        <v>1</v>
      </c>
      <c r="N235" s="34" t="str">
        <f>HYPERLINK("http://services.igi-global.com/resolvedoi/resolve.aspx?doi=10.4018/978-1-46665-007-7")</f>
        <v>http://services.igi-global.com/resolvedoi/resolve.aspx?doi=10.4018/978-1-46665-007-7</v>
      </c>
      <c r="O235" s="32" t="s">
        <v>2582</v>
      </c>
    </row>
    <row r="236" spans="1:15">
      <c r="A236" s="4">
        <v>235</v>
      </c>
      <c r="B236" s="5" t="s">
        <v>1446</v>
      </c>
      <c r="C236" s="5" t="s">
        <v>163</v>
      </c>
      <c r="D236" s="17" t="s">
        <v>4576</v>
      </c>
      <c r="E236" s="17" t="s">
        <v>4577</v>
      </c>
      <c r="F236" s="20" t="s">
        <v>2858</v>
      </c>
      <c r="G236" s="20" t="s">
        <v>3727</v>
      </c>
      <c r="H236" s="23" t="s">
        <v>164</v>
      </c>
      <c r="I236" s="12">
        <v>2014</v>
      </c>
      <c r="J236" s="12">
        <v>1</v>
      </c>
      <c r="K236" s="5" t="s">
        <v>165</v>
      </c>
      <c r="L236" s="5" t="s">
        <v>166</v>
      </c>
      <c r="M236" s="12">
        <v>1</v>
      </c>
      <c r="N236" s="34" t="str">
        <f>HYPERLINK("http://services.igi-global.com/resolvedoi/resolve.aspx?doi=10.4018/978-1-46664-506-6")</f>
        <v>http://services.igi-global.com/resolvedoi/resolve.aspx?doi=10.4018/978-1-46664-506-6</v>
      </c>
      <c r="O236" s="32" t="s">
        <v>2582</v>
      </c>
    </row>
    <row r="237" spans="1:15">
      <c r="A237" s="4">
        <v>236</v>
      </c>
      <c r="B237" s="5" t="s">
        <v>1446</v>
      </c>
      <c r="C237" s="5" t="s">
        <v>163</v>
      </c>
      <c r="D237" s="17" t="s">
        <v>4578</v>
      </c>
      <c r="E237" s="17" t="s">
        <v>4579</v>
      </c>
      <c r="F237" s="20" t="s">
        <v>2859</v>
      </c>
      <c r="G237" s="20" t="s">
        <v>3728</v>
      </c>
      <c r="H237" s="23" t="s">
        <v>585</v>
      </c>
      <c r="I237" s="12">
        <v>2010</v>
      </c>
      <c r="J237" s="12">
        <v>1</v>
      </c>
      <c r="K237" s="5" t="s">
        <v>458</v>
      </c>
      <c r="L237" s="5" t="s">
        <v>166</v>
      </c>
      <c r="M237" s="12">
        <v>1</v>
      </c>
      <c r="N237" s="34" t="str">
        <f>HYPERLINK("http://services.igi-global.com/resolvedoi/resolve.aspx?doi=10.4018/978-1-60566-796-6")</f>
        <v>http://services.igi-global.com/resolvedoi/resolve.aspx?doi=10.4018/978-1-60566-796-6</v>
      </c>
      <c r="O237" s="32" t="s">
        <v>2582</v>
      </c>
    </row>
    <row r="238" spans="1:15">
      <c r="A238" s="4">
        <v>237</v>
      </c>
      <c r="B238" s="5" t="s">
        <v>1446</v>
      </c>
      <c r="C238" s="5" t="s">
        <v>481</v>
      </c>
      <c r="D238" s="17" t="s">
        <v>4580</v>
      </c>
      <c r="E238" s="17" t="s">
        <v>4581</v>
      </c>
      <c r="F238" s="20" t="s">
        <v>2860</v>
      </c>
      <c r="G238" s="20" t="s">
        <v>3729</v>
      </c>
      <c r="H238" s="23" t="s">
        <v>510</v>
      </c>
      <c r="I238" s="12">
        <v>2014</v>
      </c>
      <c r="J238" s="12">
        <v>1</v>
      </c>
      <c r="K238" s="5" t="s">
        <v>511</v>
      </c>
      <c r="L238" s="5" t="s">
        <v>305</v>
      </c>
      <c r="M238" s="12">
        <v>1</v>
      </c>
      <c r="N238" s="34" t="str">
        <f>HYPERLINK("http://services.igi-global.com/resolvedoi/resolve.aspx?doi=10.4018/978-1-46664-317-8")</f>
        <v>http://services.igi-global.com/resolvedoi/resolve.aspx?doi=10.4018/978-1-46664-317-8</v>
      </c>
      <c r="O238" s="32" t="s">
        <v>2582</v>
      </c>
    </row>
    <row r="239" spans="1:15">
      <c r="A239" s="4">
        <v>238</v>
      </c>
      <c r="B239" s="5" t="s">
        <v>1446</v>
      </c>
      <c r="C239" s="5" t="s">
        <v>163</v>
      </c>
      <c r="D239" s="17" t="s">
        <v>4563</v>
      </c>
      <c r="E239" s="17" t="s">
        <v>4582</v>
      </c>
      <c r="F239" s="20" t="s">
        <v>2861</v>
      </c>
      <c r="G239" s="20" t="s">
        <v>3730</v>
      </c>
      <c r="H239" s="23" t="s">
        <v>636</v>
      </c>
      <c r="I239" s="12">
        <v>2014</v>
      </c>
      <c r="J239" s="12">
        <v>1</v>
      </c>
      <c r="K239" s="5" t="s">
        <v>637</v>
      </c>
      <c r="L239" s="5" t="s">
        <v>166</v>
      </c>
      <c r="M239" s="12">
        <v>1</v>
      </c>
      <c r="N239" s="34" t="str">
        <f>HYPERLINK("http://services.igi-global.com/resolvedoi/resolve.aspx?doi=10.4018/978-1-46664-864-7")</f>
        <v>http://services.igi-global.com/resolvedoi/resolve.aspx?doi=10.4018/978-1-46664-864-7</v>
      </c>
      <c r="O239" s="32" t="s">
        <v>2582</v>
      </c>
    </row>
    <row r="240" spans="1:15">
      <c r="A240" s="4">
        <v>239</v>
      </c>
      <c r="B240" s="5" t="s">
        <v>1446</v>
      </c>
      <c r="C240" s="5" t="s">
        <v>471</v>
      </c>
      <c r="D240" s="17" t="s">
        <v>4433</v>
      </c>
      <c r="E240" s="17" t="s">
        <v>4583</v>
      </c>
      <c r="F240" s="20" t="s">
        <v>2862</v>
      </c>
      <c r="G240" s="20" t="s">
        <v>3731</v>
      </c>
      <c r="H240" s="23" t="s">
        <v>629</v>
      </c>
      <c r="I240" s="12">
        <v>2012</v>
      </c>
      <c r="J240" s="12">
        <v>1</v>
      </c>
      <c r="K240" s="5" t="s">
        <v>630</v>
      </c>
      <c r="L240" s="5" t="s">
        <v>305</v>
      </c>
      <c r="M240" s="12">
        <v>1</v>
      </c>
      <c r="N240" s="34" t="str">
        <f>HYPERLINK("http://services.igi-global.com/resolvedoi/resolve.aspx?doi=10.4018/978-1-46661-803-9")</f>
        <v>http://services.igi-global.com/resolvedoi/resolve.aspx?doi=10.4018/978-1-46661-803-9</v>
      </c>
      <c r="O240" s="32" t="s">
        <v>2582</v>
      </c>
    </row>
    <row r="241" spans="1:15">
      <c r="A241" s="4">
        <v>240</v>
      </c>
      <c r="B241" s="5" t="s">
        <v>1446</v>
      </c>
      <c r="C241" s="5" t="s">
        <v>487</v>
      </c>
      <c r="D241" s="17" t="s">
        <v>4463</v>
      </c>
      <c r="E241" s="17" t="s">
        <v>4584</v>
      </c>
      <c r="F241" s="20" t="s">
        <v>2863</v>
      </c>
      <c r="G241" s="20" t="s">
        <v>3732</v>
      </c>
      <c r="H241" s="23" t="s">
        <v>488</v>
      </c>
      <c r="I241" s="12">
        <v>2014</v>
      </c>
      <c r="J241" s="12">
        <v>1</v>
      </c>
      <c r="K241" s="5" t="s">
        <v>479</v>
      </c>
      <c r="L241" s="5" t="s">
        <v>305</v>
      </c>
      <c r="M241" s="12">
        <v>1</v>
      </c>
      <c r="N241" s="34" t="str">
        <f>HYPERLINK("http://services.igi-global.com/resolvedoi/resolve.aspx?doi=10.4018/978-1-46664-781-7")</f>
        <v>http://services.igi-global.com/resolvedoi/resolve.aspx?doi=10.4018/978-1-46664-781-7</v>
      </c>
      <c r="O241" s="32" t="s">
        <v>2582</v>
      </c>
    </row>
    <row r="242" spans="1:15">
      <c r="A242" s="4">
        <v>241</v>
      </c>
      <c r="B242" s="5" t="s">
        <v>1446</v>
      </c>
      <c r="C242" s="5" t="s">
        <v>163</v>
      </c>
      <c r="D242" s="17" t="s">
        <v>4450</v>
      </c>
      <c r="E242" s="17" t="s">
        <v>4585</v>
      </c>
      <c r="F242" s="20" t="s">
        <v>2864</v>
      </c>
      <c r="G242" s="20" t="s">
        <v>3733</v>
      </c>
      <c r="H242" s="23" t="s">
        <v>586</v>
      </c>
      <c r="I242" s="12">
        <v>2010</v>
      </c>
      <c r="J242" s="12">
        <v>1</v>
      </c>
      <c r="K242" s="5" t="s">
        <v>587</v>
      </c>
      <c r="L242" s="5" t="s">
        <v>166</v>
      </c>
      <c r="M242" s="12">
        <v>1</v>
      </c>
      <c r="N242" s="34" t="str">
        <f>HYPERLINK("http://services.igi-global.com/resolvedoi/resolve.aspx?doi=10.4018/978-1-60566-916-8")</f>
        <v>http://services.igi-global.com/resolvedoi/resolve.aspx?doi=10.4018/978-1-60566-916-8</v>
      </c>
      <c r="O242" s="32" t="s">
        <v>2582</v>
      </c>
    </row>
    <row r="243" spans="1:15">
      <c r="A243" s="4">
        <v>242</v>
      </c>
      <c r="B243" s="5" t="s">
        <v>1446</v>
      </c>
      <c r="C243" s="5" t="s">
        <v>633</v>
      </c>
      <c r="D243" s="17" t="s">
        <v>4586</v>
      </c>
      <c r="E243" s="17" t="s">
        <v>4587</v>
      </c>
      <c r="F243" s="20" t="s">
        <v>2865</v>
      </c>
      <c r="G243" s="20" t="s">
        <v>3734</v>
      </c>
      <c r="H243" s="23" t="s">
        <v>659</v>
      </c>
      <c r="I243" s="12">
        <v>2013</v>
      </c>
      <c r="J243" s="12">
        <v>1</v>
      </c>
      <c r="K243" s="5" t="s">
        <v>660</v>
      </c>
      <c r="L243" s="5" t="s">
        <v>305</v>
      </c>
      <c r="M243" s="12">
        <v>1</v>
      </c>
      <c r="N243" s="34" t="str">
        <f>HYPERLINK("http://services.igi-global.com/resolvedoi/resolve.aspx?doi=10.4018/978-1-46662-931-8")</f>
        <v>http://services.igi-global.com/resolvedoi/resolve.aspx?doi=10.4018/978-1-46662-931-8</v>
      </c>
      <c r="O243" s="32" t="s">
        <v>2582</v>
      </c>
    </row>
    <row r="244" spans="1:15">
      <c r="A244" s="4">
        <v>243</v>
      </c>
      <c r="B244" s="5" t="s">
        <v>1446</v>
      </c>
      <c r="C244" s="5" t="s">
        <v>487</v>
      </c>
      <c r="D244" s="17" t="s">
        <v>4543</v>
      </c>
      <c r="E244" s="17" t="s">
        <v>4588</v>
      </c>
      <c r="F244" s="20" t="s">
        <v>2866</v>
      </c>
      <c r="G244" s="20" t="s">
        <v>3735</v>
      </c>
      <c r="H244" s="23" t="s">
        <v>661</v>
      </c>
      <c r="I244" s="12">
        <v>2014</v>
      </c>
      <c r="J244" s="12">
        <v>1</v>
      </c>
      <c r="K244" s="5" t="s">
        <v>304</v>
      </c>
      <c r="L244" s="5" t="s">
        <v>305</v>
      </c>
      <c r="M244" s="12">
        <v>1</v>
      </c>
      <c r="N244" s="34" t="str">
        <f>HYPERLINK("http://services.igi-global.com/resolvedoi/resolve.aspx?doi=10.4018/978-1-46664-715-2")</f>
        <v>http://services.igi-global.com/resolvedoi/resolve.aspx?doi=10.4018/978-1-46664-715-2</v>
      </c>
      <c r="O244" s="32" t="s">
        <v>2582</v>
      </c>
    </row>
    <row r="245" spans="1:15">
      <c r="A245" s="4">
        <v>244</v>
      </c>
      <c r="B245" s="5" t="s">
        <v>1446</v>
      </c>
      <c r="C245" s="5" t="s">
        <v>477</v>
      </c>
      <c r="D245" s="17" t="s">
        <v>2570</v>
      </c>
      <c r="E245" s="17" t="s">
        <v>4589</v>
      </c>
      <c r="F245" s="20" t="s">
        <v>2867</v>
      </c>
      <c r="G245" s="20" t="s">
        <v>3736</v>
      </c>
      <c r="H245" s="23" t="s">
        <v>588</v>
      </c>
      <c r="I245" s="12">
        <v>2012</v>
      </c>
      <c r="J245" s="12">
        <v>1</v>
      </c>
      <c r="K245" s="5" t="s">
        <v>589</v>
      </c>
      <c r="L245" s="5" t="s">
        <v>480</v>
      </c>
      <c r="M245" s="12">
        <v>1</v>
      </c>
      <c r="N245" s="34" t="str">
        <f>HYPERLINK("http://services.igi-global.com/resolvedoi/resolve.aspx?doi=10.4018/978-1-46661-574-8")</f>
        <v>http://services.igi-global.com/resolvedoi/resolve.aspx?doi=10.4018/978-1-46661-574-8</v>
      </c>
      <c r="O245" s="32" t="s">
        <v>2582</v>
      </c>
    </row>
    <row r="246" spans="1:15">
      <c r="A246" s="4">
        <v>245</v>
      </c>
      <c r="B246" s="5" t="s">
        <v>1446</v>
      </c>
      <c r="C246" s="5" t="s">
        <v>619</v>
      </c>
      <c r="D246" s="17" t="s">
        <v>2573</v>
      </c>
      <c r="E246" s="17" t="s">
        <v>321</v>
      </c>
      <c r="F246" s="20" t="s">
        <v>2868</v>
      </c>
      <c r="G246" s="20" t="s">
        <v>3737</v>
      </c>
      <c r="H246" s="23" t="s">
        <v>662</v>
      </c>
      <c r="I246" s="12">
        <v>2014</v>
      </c>
      <c r="J246" s="12">
        <v>1</v>
      </c>
      <c r="K246" s="5" t="s">
        <v>663</v>
      </c>
      <c r="L246" s="5" t="s">
        <v>305</v>
      </c>
      <c r="M246" s="12">
        <v>1</v>
      </c>
      <c r="N246" s="34" t="str">
        <f>HYPERLINK("http://services.igi-global.com/resolvedoi/resolve.aspx?doi=10.4018/978-1-46664-789-3")</f>
        <v>http://services.igi-global.com/resolvedoi/resolve.aspx?doi=10.4018/978-1-46664-789-3</v>
      </c>
      <c r="O246" s="32" t="s">
        <v>2582</v>
      </c>
    </row>
    <row r="247" spans="1:15">
      <c r="A247" s="4">
        <v>246</v>
      </c>
      <c r="B247" s="5" t="s">
        <v>1446</v>
      </c>
      <c r="C247" s="5" t="s">
        <v>625</v>
      </c>
      <c r="D247" s="17" t="s">
        <v>322</v>
      </c>
      <c r="E247" s="17" t="s">
        <v>323</v>
      </c>
      <c r="F247" s="20" t="s">
        <v>2869</v>
      </c>
      <c r="G247" s="20" t="s">
        <v>3738</v>
      </c>
      <c r="H247" s="23" t="s">
        <v>664</v>
      </c>
      <c r="I247" s="12">
        <v>2014</v>
      </c>
      <c r="J247" s="12">
        <v>1</v>
      </c>
      <c r="K247" s="5" t="s">
        <v>665</v>
      </c>
      <c r="L247" s="5" t="s">
        <v>628</v>
      </c>
      <c r="M247" s="12">
        <v>1</v>
      </c>
      <c r="N247" s="34" t="str">
        <f>HYPERLINK("http://services.igi-global.com/resolvedoi/resolve.aspx?doi=10.4018/978-1-46665-133-3")</f>
        <v>http://services.igi-global.com/resolvedoi/resolve.aspx?doi=10.4018/978-1-46665-133-3</v>
      </c>
      <c r="O247" s="32" t="s">
        <v>2582</v>
      </c>
    </row>
    <row r="248" spans="1:15">
      <c r="A248" s="4">
        <v>247</v>
      </c>
      <c r="B248" s="5" t="s">
        <v>1446</v>
      </c>
      <c r="C248" s="5" t="s">
        <v>1624</v>
      </c>
      <c r="D248" s="17" t="s">
        <v>4557</v>
      </c>
      <c r="E248" s="17" t="s">
        <v>324</v>
      </c>
      <c r="F248" s="20" t="s">
        <v>2870</v>
      </c>
      <c r="G248" s="20" t="s">
        <v>3739</v>
      </c>
      <c r="H248" s="23" t="s">
        <v>666</v>
      </c>
      <c r="I248" s="12">
        <v>2014</v>
      </c>
      <c r="J248" s="12">
        <v>1</v>
      </c>
      <c r="K248" s="5" t="s">
        <v>667</v>
      </c>
      <c r="L248" s="5" t="s">
        <v>305</v>
      </c>
      <c r="M248" s="12">
        <v>1</v>
      </c>
      <c r="N248" s="34" t="str">
        <f>HYPERLINK("http://services.igi-global.com/resolvedoi/resolve.aspx?doi=10.4018/978-1-46664-462-5")</f>
        <v>http://services.igi-global.com/resolvedoi/resolve.aspx?doi=10.4018/978-1-46664-462-5</v>
      </c>
      <c r="O248" s="32" t="s">
        <v>2582</v>
      </c>
    </row>
    <row r="249" spans="1:15">
      <c r="A249" s="4">
        <v>248</v>
      </c>
      <c r="B249" s="5" t="s">
        <v>1446</v>
      </c>
      <c r="C249" s="5" t="s">
        <v>477</v>
      </c>
      <c r="D249" s="17" t="s">
        <v>4433</v>
      </c>
      <c r="E249" s="17" t="s">
        <v>325</v>
      </c>
      <c r="F249" s="20" t="s">
        <v>2871</v>
      </c>
      <c r="G249" s="20" t="s">
        <v>3740</v>
      </c>
      <c r="H249" s="24" t="s">
        <v>825</v>
      </c>
      <c r="I249" s="12">
        <v>2014</v>
      </c>
      <c r="J249" s="12">
        <v>1</v>
      </c>
      <c r="K249" s="5" t="s">
        <v>512</v>
      </c>
      <c r="L249" s="5" t="s">
        <v>480</v>
      </c>
      <c r="M249" s="12">
        <v>1</v>
      </c>
      <c r="N249" s="34" t="str">
        <f>HYPERLINK("http://services.igi-global.com/resolvedoi/resolve.aspx?doi=10.4018/978-1-46664-546-2")</f>
        <v>http://services.igi-global.com/resolvedoi/resolve.aspx?doi=10.4018/978-1-46664-546-2</v>
      </c>
      <c r="O249" s="32" t="s">
        <v>2582</v>
      </c>
    </row>
    <row r="250" spans="1:15">
      <c r="A250" s="4">
        <v>249</v>
      </c>
      <c r="B250" s="5" t="s">
        <v>1446</v>
      </c>
      <c r="C250" s="5" t="s">
        <v>1624</v>
      </c>
      <c r="D250" s="17" t="s">
        <v>326</v>
      </c>
      <c r="E250" s="17" t="s">
        <v>327</v>
      </c>
      <c r="F250" s="20" t="s">
        <v>2872</v>
      </c>
      <c r="G250" s="20" t="s">
        <v>3741</v>
      </c>
      <c r="H250" s="23" t="s">
        <v>590</v>
      </c>
      <c r="I250" s="12">
        <v>2013</v>
      </c>
      <c r="J250" s="12">
        <v>1</v>
      </c>
      <c r="K250" s="5" t="s">
        <v>591</v>
      </c>
      <c r="L250" s="5" t="s">
        <v>305</v>
      </c>
      <c r="M250" s="12">
        <v>1</v>
      </c>
      <c r="N250" s="34" t="str">
        <f>HYPERLINK("http://services.igi-global.com/resolvedoi/resolve.aspx?doi=10.4018/978-1-46662-985-1")</f>
        <v>http://services.igi-global.com/resolvedoi/resolve.aspx?doi=10.4018/978-1-46662-985-1</v>
      </c>
      <c r="O250" s="32" t="s">
        <v>2582</v>
      </c>
    </row>
    <row r="251" spans="1:15">
      <c r="A251" s="4">
        <v>250</v>
      </c>
      <c r="B251" s="5" t="s">
        <v>1446</v>
      </c>
      <c r="C251" s="5" t="s">
        <v>487</v>
      </c>
      <c r="D251" s="17" t="s">
        <v>4557</v>
      </c>
      <c r="E251" s="17" t="s">
        <v>328</v>
      </c>
      <c r="F251" s="20" t="s">
        <v>2873</v>
      </c>
      <c r="G251" s="20" t="s">
        <v>3742</v>
      </c>
      <c r="H251" s="23" t="s">
        <v>668</v>
      </c>
      <c r="I251" s="12">
        <v>2014</v>
      </c>
      <c r="J251" s="12">
        <v>1</v>
      </c>
      <c r="K251" s="5" t="s">
        <v>669</v>
      </c>
      <c r="L251" s="5" t="s">
        <v>305</v>
      </c>
      <c r="M251" s="12">
        <v>1</v>
      </c>
      <c r="N251" s="34" t="str">
        <f>HYPERLINK("http://services.igi-global.com/resolvedoi/resolve.aspx?doi=10.4018/978-1-46664-703-9")</f>
        <v>http://services.igi-global.com/resolvedoi/resolve.aspx?doi=10.4018/978-1-46664-703-9</v>
      </c>
      <c r="O251" s="32" t="s">
        <v>2582</v>
      </c>
    </row>
    <row r="252" spans="1:15">
      <c r="A252" s="4">
        <v>251</v>
      </c>
      <c r="B252" s="5" t="s">
        <v>1446</v>
      </c>
      <c r="C252" s="5" t="s">
        <v>471</v>
      </c>
      <c r="D252" s="17" t="s">
        <v>4463</v>
      </c>
      <c r="E252" s="17" t="s">
        <v>329</v>
      </c>
      <c r="F252" s="20" t="s">
        <v>2874</v>
      </c>
      <c r="G252" s="20" t="s">
        <v>3743</v>
      </c>
      <c r="H252" s="23" t="s">
        <v>489</v>
      </c>
      <c r="I252" s="12">
        <v>2014</v>
      </c>
      <c r="J252" s="12">
        <v>1</v>
      </c>
      <c r="K252" s="5" t="s">
        <v>490</v>
      </c>
      <c r="L252" s="5" t="s">
        <v>305</v>
      </c>
      <c r="M252" s="12">
        <v>1</v>
      </c>
      <c r="N252" s="34" t="str">
        <f>HYPERLINK("http://services.igi-global.com/resolvedoi/resolve.aspx?doi=10.4018/978-1-46664-683-4")</f>
        <v>http://services.igi-global.com/resolvedoi/resolve.aspx?doi=10.4018/978-1-46664-683-4</v>
      </c>
      <c r="O252" s="32" t="s">
        <v>2582</v>
      </c>
    </row>
    <row r="253" spans="1:15">
      <c r="A253" s="4">
        <v>252</v>
      </c>
      <c r="B253" s="5" t="s">
        <v>1446</v>
      </c>
      <c r="C253" s="5" t="s">
        <v>1624</v>
      </c>
      <c r="D253" s="17" t="s">
        <v>330</v>
      </c>
      <c r="E253" s="17" t="s">
        <v>331</v>
      </c>
      <c r="F253" s="20" t="s">
        <v>2875</v>
      </c>
      <c r="G253" s="20" t="s">
        <v>3744</v>
      </c>
      <c r="H253" s="23" t="s">
        <v>670</v>
      </c>
      <c r="I253" s="12">
        <v>2014</v>
      </c>
      <c r="J253" s="12">
        <v>1</v>
      </c>
      <c r="K253" s="5" t="s">
        <v>671</v>
      </c>
      <c r="L253" s="5" t="s">
        <v>305</v>
      </c>
      <c r="M253" s="12">
        <v>1</v>
      </c>
      <c r="N253" s="34" t="str">
        <f>HYPERLINK("http://services.igi-global.com/resolvedoi/resolve.aspx?doi=10.4018/978-1-46664-773-2")</f>
        <v>http://services.igi-global.com/resolvedoi/resolve.aspx?doi=10.4018/978-1-46664-773-2</v>
      </c>
      <c r="O253" s="32" t="s">
        <v>2582</v>
      </c>
    </row>
    <row r="254" spans="1:15">
      <c r="A254" s="4">
        <v>253</v>
      </c>
      <c r="B254" s="5" t="s">
        <v>1446</v>
      </c>
      <c r="C254" s="5" t="s">
        <v>625</v>
      </c>
      <c r="D254" s="17" t="s">
        <v>332</v>
      </c>
      <c r="E254" s="17" t="s">
        <v>333</v>
      </c>
      <c r="F254" s="20" t="s">
        <v>2876</v>
      </c>
      <c r="G254" s="20" t="s">
        <v>3745</v>
      </c>
      <c r="H254" s="23" t="s">
        <v>592</v>
      </c>
      <c r="I254" s="12">
        <v>2014</v>
      </c>
      <c r="J254" s="12">
        <v>1</v>
      </c>
      <c r="K254" s="5" t="s">
        <v>593</v>
      </c>
      <c r="L254" s="5" t="s">
        <v>628</v>
      </c>
      <c r="M254" s="12">
        <v>1</v>
      </c>
      <c r="N254" s="34" t="str">
        <f>HYPERLINK("http://services.igi-global.com/resolvedoi/resolve.aspx?doi=10.4018/978-1-46664-687-2")</f>
        <v>http://services.igi-global.com/resolvedoi/resolve.aspx?doi=10.4018/978-1-46664-687-2</v>
      </c>
      <c r="O254" s="32" t="s">
        <v>2582</v>
      </c>
    </row>
    <row r="255" spans="1:15">
      <c r="A255" s="4">
        <v>254</v>
      </c>
      <c r="B255" s="5" t="s">
        <v>1446</v>
      </c>
      <c r="C255" s="5" t="s">
        <v>487</v>
      </c>
      <c r="D255" s="17" t="s">
        <v>334</v>
      </c>
      <c r="E255" s="17" t="s">
        <v>335</v>
      </c>
      <c r="F255" s="20" t="s">
        <v>2877</v>
      </c>
      <c r="G255" s="20" t="s">
        <v>3746</v>
      </c>
      <c r="H255" s="23" t="s">
        <v>513</v>
      </c>
      <c r="I255" s="12">
        <v>2014</v>
      </c>
      <c r="J255" s="12">
        <v>1</v>
      </c>
      <c r="K255" s="5" t="s">
        <v>830</v>
      </c>
      <c r="L255" s="5" t="s">
        <v>305</v>
      </c>
      <c r="M255" s="12">
        <v>1</v>
      </c>
      <c r="N255" s="34" t="str">
        <f>HYPERLINK("http://services.igi-global.com/resolvedoi/resolve.aspx?doi=10.4018/978-1-46664-446-5")</f>
        <v>http://services.igi-global.com/resolvedoi/resolve.aspx?doi=10.4018/978-1-46664-446-5</v>
      </c>
      <c r="O255" s="32" t="s">
        <v>2582</v>
      </c>
    </row>
    <row r="256" spans="1:15">
      <c r="A256" s="4">
        <v>255</v>
      </c>
      <c r="B256" s="5" t="s">
        <v>1446</v>
      </c>
      <c r="C256" s="5" t="s">
        <v>163</v>
      </c>
      <c r="D256" s="17" t="s">
        <v>4563</v>
      </c>
      <c r="E256" s="17" t="s">
        <v>336</v>
      </c>
      <c r="F256" s="20" t="s">
        <v>2878</v>
      </c>
      <c r="G256" s="20" t="s">
        <v>3747</v>
      </c>
      <c r="H256" s="23" t="s">
        <v>594</v>
      </c>
      <c r="I256" s="12">
        <v>2013</v>
      </c>
      <c r="J256" s="12">
        <v>1</v>
      </c>
      <c r="K256" s="5" t="s">
        <v>595</v>
      </c>
      <c r="L256" s="5" t="s">
        <v>166</v>
      </c>
      <c r="M256" s="12">
        <v>1</v>
      </c>
      <c r="N256" s="34" t="str">
        <f>HYPERLINK("http://services.igi-global.com/resolvedoi/resolve.aspx?doi=10.4018/978-1-46664-181-5")</f>
        <v>http://services.igi-global.com/resolvedoi/resolve.aspx?doi=10.4018/978-1-46664-181-5</v>
      </c>
      <c r="O256" s="32" t="s">
        <v>2582</v>
      </c>
    </row>
    <row r="257" spans="1:15">
      <c r="A257" s="4">
        <v>256</v>
      </c>
      <c r="B257" s="5" t="s">
        <v>1446</v>
      </c>
      <c r="C257" s="5" t="s">
        <v>619</v>
      </c>
      <c r="D257" s="17" t="s">
        <v>2576</v>
      </c>
      <c r="E257" s="17" t="s">
        <v>337</v>
      </c>
      <c r="F257" s="20" t="s">
        <v>2879</v>
      </c>
      <c r="G257" s="20" t="s">
        <v>3748</v>
      </c>
      <c r="H257" s="23" t="s">
        <v>1235</v>
      </c>
      <c r="I257" s="12">
        <v>2014</v>
      </c>
      <c r="J257" s="12">
        <v>1</v>
      </c>
      <c r="K257" s="5" t="s">
        <v>1236</v>
      </c>
      <c r="L257" s="5" t="s">
        <v>305</v>
      </c>
      <c r="M257" s="12">
        <v>1</v>
      </c>
      <c r="N257" s="34" t="str">
        <f>HYPERLINK("http://services.igi-global.com/resolvedoi/resolve.aspx?doi=10.4018/978-1-46664-868-5")</f>
        <v>http://services.igi-global.com/resolvedoi/resolve.aspx?doi=10.4018/978-1-46664-868-5</v>
      </c>
      <c r="O257" s="32" t="s">
        <v>2582</v>
      </c>
    </row>
    <row r="258" spans="1:15">
      <c r="A258" s="4">
        <v>257</v>
      </c>
      <c r="B258" s="5" t="s">
        <v>1446</v>
      </c>
      <c r="C258" s="5" t="s">
        <v>471</v>
      </c>
      <c r="D258" s="17" t="s">
        <v>2577</v>
      </c>
      <c r="E258" s="17" t="s">
        <v>338</v>
      </c>
      <c r="F258" s="20" t="s">
        <v>2880</v>
      </c>
      <c r="G258" s="20" t="s">
        <v>3749</v>
      </c>
      <c r="H258" s="23" t="s">
        <v>1237</v>
      </c>
      <c r="I258" s="12">
        <v>2014</v>
      </c>
      <c r="J258" s="12">
        <v>1</v>
      </c>
      <c r="K258" s="5" t="s">
        <v>1236</v>
      </c>
      <c r="L258" s="5" t="s">
        <v>305</v>
      </c>
      <c r="M258" s="12">
        <v>1</v>
      </c>
      <c r="N258" s="34" t="str">
        <f>HYPERLINK("http://services.igi-global.com/resolvedoi/resolve.aspx?doi=10.4018/978-1-46664-558-5")</f>
        <v>http://services.igi-global.com/resolvedoi/resolve.aspx?doi=10.4018/978-1-46664-558-5</v>
      </c>
      <c r="O258" s="32" t="s">
        <v>2582</v>
      </c>
    </row>
    <row r="259" spans="1:15">
      <c r="A259" s="4">
        <v>258</v>
      </c>
      <c r="B259" s="5" t="s">
        <v>1446</v>
      </c>
      <c r="C259" s="5" t="s">
        <v>625</v>
      </c>
      <c r="D259" s="17" t="s">
        <v>339</v>
      </c>
      <c r="E259" s="17" t="s">
        <v>340</v>
      </c>
      <c r="F259" s="20" t="s">
        <v>2881</v>
      </c>
      <c r="G259" s="20" t="s">
        <v>3750</v>
      </c>
      <c r="H259" s="23" t="s">
        <v>596</v>
      </c>
      <c r="I259" s="12">
        <v>2014</v>
      </c>
      <c r="J259" s="12">
        <v>1</v>
      </c>
      <c r="K259" s="5" t="s">
        <v>597</v>
      </c>
      <c r="L259" s="5" t="s">
        <v>628</v>
      </c>
      <c r="M259" s="12">
        <v>1</v>
      </c>
      <c r="N259" s="34" t="str">
        <f>HYPERLINK("http://services.igi-global.com/resolvedoi/resolve.aspx?doi=10.4018/978-1-46664-777-0")</f>
        <v>http://services.igi-global.com/resolvedoi/resolve.aspx?doi=10.4018/978-1-46664-777-0</v>
      </c>
      <c r="O259" s="32" t="s">
        <v>2582</v>
      </c>
    </row>
    <row r="260" spans="1:15">
      <c r="A260" s="4">
        <v>259</v>
      </c>
      <c r="B260" s="5" t="s">
        <v>1446</v>
      </c>
      <c r="C260" s="5" t="s">
        <v>619</v>
      </c>
      <c r="D260" s="17" t="s">
        <v>341</v>
      </c>
      <c r="E260" s="17" t="s">
        <v>342</v>
      </c>
      <c r="F260" s="20" t="s">
        <v>2882</v>
      </c>
      <c r="G260" s="20" t="s">
        <v>3751</v>
      </c>
      <c r="H260" s="23" t="s">
        <v>598</v>
      </c>
      <c r="I260" s="12">
        <v>2014</v>
      </c>
      <c r="J260" s="12">
        <v>1</v>
      </c>
      <c r="K260" s="5" t="s">
        <v>599</v>
      </c>
      <c r="L260" s="5" t="s">
        <v>305</v>
      </c>
      <c r="M260" s="12">
        <v>1</v>
      </c>
      <c r="N260" s="34" t="str">
        <f>HYPERLINK("http://services.igi-global.com/resolvedoi/resolve.aspx?doi=10.4018/978-1-46665-788-5")</f>
        <v>http://services.igi-global.com/resolvedoi/resolve.aspx?doi=10.4018/978-1-46665-788-5</v>
      </c>
      <c r="O260" s="32" t="s">
        <v>2582</v>
      </c>
    </row>
    <row r="261" spans="1:15">
      <c r="A261" s="4">
        <v>260</v>
      </c>
      <c r="B261" s="5" t="s">
        <v>1446</v>
      </c>
      <c r="C261" s="5" t="s">
        <v>471</v>
      </c>
      <c r="D261" s="17" t="s">
        <v>343</v>
      </c>
      <c r="E261" s="17" t="s">
        <v>344</v>
      </c>
      <c r="F261" s="20" t="s">
        <v>2883</v>
      </c>
      <c r="G261" s="20" t="s">
        <v>3752</v>
      </c>
      <c r="H261" s="23" t="s">
        <v>1629</v>
      </c>
      <c r="I261" s="12">
        <v>2013</v>
      </c>
      <c r="J261" s="12">
        <v>1</v>
      </c>
      <c r="K261" s="5" t="s">
        <v>1630</v>
      </c>
      <c r="L261" s="5" t="s">
        <v>305</v>
      </c>
      <c r="M261" s="12">
        <v>1</v>
      </c>
      <c r="N261" s="34" t="str">
        <f>HYPERLINK("http://services.igi-global.com/resolvedoi/resolve.aspx?doi=10.4018/978-1-46664-193-8")</f>
        <v>http://services.igi-global.com/resolvedoi/resolve.aspx?doi=10.4018/978-1-46664-193-8</v>
      </c>
      <c r="O261" s="32" t="s">
        <v>2582</v>
      </c>
    </row>
    <row r="262" spans="1:15">
      <c r="A262" s="4">
        <v>261</v>
      </c>
      <c r="B262" s="5" t="s">
        <v>1446</v>
      </c>
      <c r="C262" s="5" t="s">
        <v>1649</v>
      </c>
      <c r="D262" s="17" t="s">
        <v>4433</v>
      </c>
      <c r="E262" s="17" t="s">
        <v>345</v>
      </c>
      <c r="F262" s="20" t="s">
        <v>2884</v>
      </c>
      <c r="G262" s="20" t="s">
        <v>3753</v>
      </c>
      <c r="H262" s="23" t="s">
        <v>672</v>
      </c>
      <c r="I262" s="12">
        <v>2014</v>
      </c>
      <c r="J262" s="12">
        <v>1</v>
      </c>
      <c r="K262" s="5" t="s">
        <v>673</v>
      </c>
      <c r="L262" s="5" t="s">
        <v>480</v>
      </c>
      <c r="M262" s="12">
        <v>1</v>
      </c>
      <c r="N262" s="34" t="str">
        <f>HYPERLINK("http://services.igi-global.com/resolvedoi/resolve.aspx?doi=10.4018/978-1-46666-150-9")</f>
        <v>http://services.igi-global.com/resolvedoi/resolve.aspx?doi=10.4018/978-1-46666-150-9</v>
      </c>
      <c r="O262" s="32" t="s">
        <v>2582</v>
      </c>
    </row>
    <row r="263" spans="1:15">
      <c r="A263" s="4">
        <v>262</v>
      </c>
      <c r="B263" s="5" t="s">
        <v>1446</v>
      </c>
      <c r="C263" s="5" t="s">
        <v>163</v>
      </c>
      <c r="D263" s="17" t="s">
        <v>346</v>
      </c>
      <c r="E263" s="17" t="s">
        <v>347</v>
      </c>
      <c r="F263" s="20" t="s">
        <v>2885</v>
      </c>
      <c r="G263" s="20" t="s">
        <v>3754</v>
      </c>
      <c r="H263" s="24" t="s">
        <v>826</v>
      </c>
      <c r="I263" s="12">
        <v>2014</v>
      </c>
      <c r="J263" s="12">
        <v>1</v>
      </c>
      <c r="K263" s="5" t="s">
        <v>674</v>
      </c>
      <c r="L263" s="5" t="s">
        <v>166</v>
      </c>
      <c r="M263" s="12">
        <v>1</v>
      </c>
      <c r="N263" s="34" t="str">
        <f>HYPERLINK("http://services.igi-global.com/resolvedoi/resolve.aspx?doi=10.4018/978-1-46665-154-8")</f>
        <v>http://services.igi-global.com/resolvedoi/resolve.aspx?doi=10.4018/978-1-46665-154-8</v>
      </c>
      <c r="O263" s="32" t="s">
        <v>2582</v>
      </c>
    </row>
    <row r="264" spans="1:15">
      <c r="A264" s="4">
        <v>263</v>
      </c>
      <c r="B264" s="5" t="s">
        <v>1446</v>
      </c>
      <c r="C264" s="5" t="s">
        <v>163</v>
      </c>
      <c r="D264" s="17" t="s">
        <v>4437</v>
      </c>
      <c r="E264" s="17" t="s">
        <v>348</v>
      </c>
      <c r="F264" s="20" t="s">
        <v>2886</v>
      </c>
      <c r="G264" s="20" t="s">
        <v>3755</v>
      </c>
      <c r="H264" s="24" t="s">
        <v>827</v>
      </c>
      <c r="I264" s="12">
        <v>2014</v>
      </c>
      <c r="J264" s="12">
        <v>1</v>
      </c>
      <c r="K264" s="5" t="s">
        <v>600</v>
      </c>
      <c r="L264" s="5" t="s">
        <v>166</v>
      </c>
      <c r="M264" s="12">
        <v>1</v>
      </c>
      <c r="N264" s="34" t="str">
        <f>HYPERLINK("http://services.igi-global.com/resolvedoi/resolve.aspx?doi=10.4018/978-1-46665-962-9")</f>
        <v>http://services.igi-global.com/resolvedoi/resolve.aspx?doi=10.4018/978-1-46665-962-9</v>
      </c>
      <c r="O264" s="32" t="s">
        <v>2582</v>
      </c>
    </row>
    <row r="265" spans="1:15">
      <c r="A265" s="4">
        <v>264</v>
      </c>
      <c r="B265" s="5" t="s">
        <v>1446</v>
      </c>
      <c r="C265" s="5" t="s">
        <v>163</v>
      </c>
      <c r="D265" s="17" t="s">
        <v>349</v>
      </c>
      <c r="E265" s="17" t="s">
        <v>350</v>
      </c>
      <c r="F265" s="20" t="s">
        <v>2887</v>
      </c>
      <c r="G265" s="20" t="s">
        <v>3756</v>
      </c>
      <c r="H265" s="23" t="s">
        <v>472</v>
      </c>
      <c r="I265" s="12">
        <v>2014</v>
      </c>
      <c r="J265" s="12">
        <v>1</v>
      </c>
      <c r="K265" s="5" t="s">
        <v>473</v>
      </c>
      <c r="L265" s="5" t="s">
        <v>166</v>
      </c>
      <c r="M265" s="12">
        <v>1</v>
      </c>
      <c r="N265" s="34" t="str">
        <f>HYPERLINK("http://services.igi-global.com/resolvedoi/resolve.aspx?doi=10.4018/978-1-46665-994-0")</f>
        <v>http://services.igi-global.com/resolvedoi/resolve.aspx?doi=10.4018/978-1-46665-994-0</v>
      </c>
      <c r="O265" s="32" t="s">
        <v>2582</v>
      </c>
    </row>
    <row r="266" spans="1:15">
      <c r="A266" s="4">
        <v>265</v>
      </c>
      <c r="B266" s="5" t="s">
        <v>1446</v>
      </c>
      <c r="C266" s="5" t="s">
        <v>625</v>
      </c>
      <c r="D266" s="17" t="s">
        <v>351</v>
      </c>
      <c r="E266" s="17" t="s">
        <v>352</v>
      </c>
      <c r="F266" s="20" t="s">
        <v>2888</v>
      </c>
      <c r="G266" s="20" t="s">
        <v>3757</v>
      </c>
      <c r="H266" s="23" t="s">
        <v>675</v>
      </c>
      <c r="I266" s="12">
        <v>2014</v>
      </c>
      <c r="J266" s="12">
        <v>1</v>
      </c>
      <c r="K266" s="5" t="s">
        <v>676</v>
      </c>
      <c r="L266" s="5" t="s">
        <v>628</v>
      </c>
      <c r="M266" s="12">
        <v>1</v>
      </c>
      <c r="N266" s="34" t="str">
        <f>HYPERLINK("http://services.igi-global.com/resolvedoi/resolve.aspx?doi=10.4018/978-1-46665-141-8")</f>
        <v>http://services.igi-global.com/resolvedoi/resolve.aspx?doi=10.4018/978-1-46665-141-8</v>
      </c>
      <c r="O266" s="32" t="s">
        <v>2582</v>
      </c>
    </row>
    <row r="267" spans="1:15">
      <c r="A267" s="4">
        <v>266</v>
      </c>
      <c r="B267" s="5" t="s">
        <v>1446</v>
      </c>
      <c r="C267" s="5" t="s">
        <v>481</v>
      </c>
      <c r="D267" s="17" t="s">
        <v>353</v>
      </c>
      <c r="E267" s="17" t="s">
        <v>354</v>
      </c>
      <c r="F267" s="20" t="s">
        <v>2889</v>
      </c>
      <c r="G267" s="20" t="s">
        <v>3758</v>
      </c>
      <c r="H267" s="23" t="s">
        <v>514</v>
      </c>
      <c r="I267" s="12">
        <v>2014</v>
      </c>
      <c r="J267" s="12">
        <v>1</v>
      </c>
      <c r="K267" s="5" t="s">
        <v>515</v>
      </c>
      <c r="L267" s="5" t="s">
        <v>305</v>
      </c>
      <c r="M267" s="12">
        <v>1</v>
      </c>
      <c r="N267" s="34" t="str">
        <f>HYPERLINK("http://services.igi-global.com/resolvedoi/resolve.aspx?doi=10.4018/978-1-46664-995-8")</f>
        <v>http://services.igi-global.com/resolvedoi/resolve.aspx?doi=10.4018/978-1-46664-995-8</v>
      </c>
      <c r="O267" s="32" t="s">
        <v>2582</v>
      </c>
    </row>
    <row r="268" spans="1:15">
      <c r="A268" s="4">
        <v>267</v>
      </c>
      <c r="B268" s="5" t="s">
        <v>1446</v>
      </c>
      <c r="C268" s="5" t="s">
        <v>163</v>
      </c>
      <c r="D268" s="17" t="s">
        <v>355</v>
      </c>
      <c r="E268" s="17" t="s">
        <v>356</v>
      </c>
      <c r="F268" s="20" t="s">
        <v>2890</v>
      </c>
      <c r="G268" s="20" t="s">
        <v>3759</v>
      </c>
      <c r="H268" s="23" t="s">
        <v>4590</v>
      </c>
      <c r="I268" s="12">
        <v>2010</v>
      </c>
      <c r="J268" s="12">
        <v>1</v>
      </c>
      <c r="K268" s="5" t="s">
        <v>4591</v>
      </c>
      <c r="L268" s="5" t="s">
        <v>305</v>
      </c>
      <c r="M268" s="12">
        <v>1</v>
      </c>
      <c r="N268" s="34" t="str">
        <f>HYPERLINK("http://services.igi-global.com/resolvedoi/resolve.aspx?doi=10.4018/978-1-61520-709-1")</f>
        <v>http://services.igi-global.com/resolvedoi/resolve.aspx?doi=10.4018/978-1-61520-709-1</v>
      </c>
      <c r="O268" s="32" t="s">
        <v>2582</v>
      </c>
    </row>
    <row r="269" spans="1:15">
      <c r="A269" s="4">
        <v>268</v>
      </c>
      <c r="B269" s="5" t="s">
        <v>1446</v>
      </c>
      <c r="C269" s="5" t="s">
        <v>487</v>
      </c>
      <c r="D269" s="17" t="s">
        <v>357</v>
      </c>
      <c r="E269" s="17" t="s">
        <v>358</v>
      </c>
      <c r="F269" s="20" t="s">
        <v>2891</v>
      </c>
      <c r="G269" s="20" t="s">
        <v>3760</v>
      </c>
      <c r="H269" s="23" t="s">
        <v>677</v>
      </c>
      <c r="I269" s="12">
        <v>2014</v>
      </c>
      <c r="J269" s="12">
        <v>1</v>
      </c>
      <c r="K269" s="5" t="s">
        <v>678</v>
      </c>
      <c r="L269" s="5" t="s">
        <v>305</v>
      </c>
      <c r="M269" s="12">
        <v>1</v>
      </c>
      <c r="N269" s="34" t="str">
        <f>HYPERLINK("http://services.igi-global.com/resolvedoi/resolve.aspx?doi=10.4018/978-1-46664-932-3")</f>
        <v>http://services.igi-global.com/resolvedoi/resolve.aspx?doi=10.4018/978-1-46664-932-3</v>
      </c>
      <c r="O269" s="32" t="s">
        <v>2582</v>
      </c>
    </row>
    <row r="270" spans="1:15">
      <c r="A270" s="4">
        <v>269</v>
      </c>
      <c r="B270" s="5" t="s">
        <v>1446</v>
      </c>
      <c r="C270" s="5" t="s">
        <v>625</v>
      </c>
      <c r="D270" s="17" t="s">
        <v>1825</v>
      </c>
      <c r="E270" s="17" t="s">
        <v>1826</v>
      </c>
      <c r="F270" s="20" t="s">
        <v>2892</v>
      </c>
      <c r="G270" s="20" t="s">
        <v>3761</v>
      </c>
      <c r="H270" s="23" t="s">
        <v>474</v>
      </c>
      <c r="I270" s="12">
        <v>2014</v>
      </c>
      <c r="J270" s="12">
        <v>1</v>
      </c>
      <c r="K270" s="5" t="s">
        <v>475</v>
      </c>
      <c r="L270" s="5" t="s">
        <v>305</v>
      </c>
      <c r="M270" s="12">
        <v>1</v>
      </c>
      <c r="N270" s="34" t="str">
        <f>HYPERLINK("http://services.igi-global.com/resolvedoi/resolve.aspx?doi=10.4018/978-1-46664-349-9")</f>
        <v>http://services.igi-global.com/resolvedoi/resolve.aspx?doi=10.4018/978-1-46664-349-9</v>
      </c>
      <c r="O270" s="32" t="s">
        <v>2582</v>
      </c>
    </row>
    <row r="271" spans="1:15">
      <c r="A271" s="4">
        <v>270</v>
      </c>
      <c r="B271" s="5" t="s">
        <v>1446</v>
      </c>
      <c r="C271" s="5" t="s">
        <v>477</v>
      </c>
      <c r="D271" s="17" t="s">
        <v>4433</v>
      </c>
      <c r="E271" s="17" t="s">
        <v>1827</v>
      </c>
      <c r="F271" s="20" t="s">
        <v>2893</v>
      </c>
      <c r="G271" s="20" t="s">
        <v>3762</v>
      </c>
      <c r="H271" s="23" t="s">
        <v>679</v>
      </c>
      <c r="I271" s="12">
        <v>2013</v>
      </c>
      <c r="J271" s="12">
        <v>1</v>
      </c>
      <c r="K271" s="5" t="s">
        <v>680</v>
      </c>
      <c r="L271" s="5" t="s">
        <v>480</v>
      </c>
      <c r="M271" s="12">
        <v>1</v>
      </c>
      <c r="N271" s="34" t="str">
        <f>HYPERLINK("http://services.igi-global.com/resolvedoi/resolve.aspx?doi=10.4018/978-1-46662-979-0")</f>
        <v>http://services.igi-global.com/resolvedoi/resolve.aspx?doi=10.4018/978-1-46662-979-0</v>
      </c>
      <c r="O271" s="32" t="s">
        <v>2582</v>
      </c>
    </row>
    <row r="272" spans="1:15">
      <c r="A272" s="4">
        <v>271</v>
      </c>
      <c r="B272" s="5" t="s">
        <v>1446</v>
      </c>
      <c r="C272" s="5" t="s">
        <v>1624</v>
      </c>
      <c r="D272" s="17" t="s">
        <v>1828</v>
      </c>
      <c r="E272" s="17" t="s">
        <v>1829</v>
      </c>
      <c r="F272" s="20" t="s">
        <v>2894</v>
      </c>
      <c r="G272" s="20" t="s">
        <v>3763</v>
      </c>
      <c r="H272" s="23" t="s">
        <v>476</v>
      </c>
      <c r="I272" s="12">
        <v>2014</v>
      </c>
      <c r="J272" s="12">
        <v>1</v>
      </c>
      <c r="K272" s="5" t="s">
        <v>459</v>
      </c>
      <c r="L272" s="5" t="s">
        <v>305</v>
      </c>
      <c r="M272" s="12">
        <v>1</v>
      </c>
      <c r="N272" s="34" t="str">
        <f>HYPERLINK("http://services.igi-global.com/resolvedoi/resolve.aspx?doi=10.4018/978-1-46664-904-0")</f>
        <v>http://services.igi-global.com/resolvedoi/resolve.aspx?doi=10.4018/978-1-46664-904-0</v>
      </c>
      <c r="O272" s="32" t="s">
        <v>2582</v>
      </c>
    </row>
    <row r="273" spans="1:15">
      <c r="A273" s="4">
        <v>272</v>
      </c>
      <c r="B273" s="5" t="s">
        <v>1446</v>
      </c>
      <c r="C273" s="5" t="s">
        <v>163</v>
      </c>
      <c r="D273" s="17" t="s">
        <v>1830</v>
      </c>
      <c r="E273" s="17" t="s">
        <v>1831</v>
      </c>
      <c r="F273" s="20" t="s">
        <v>2895</v>
      </c>
      <c r="G273" s="20" t="s">
        <v>3764</v>
      </c>
      <c r="H273" s="23" t="s">
        <v>491</v>
      </c>
      <c r="I273" s="12">
        <v>2014</v>
      </c>
      <c r="J273" s="12">
        <v>1</v>
      </c>
      <c r="K273" s="5" t="s">
        <v>492</v>
      </c>
      <c r="L273" s="5" t="s">
        <v>166</v>
      </c>
      <c r="M273" s="12">
        <v>1</v>
      </c>
      <c r="N273" s="34" t="str">
        <f>HYPERLINK("http://services.igi-global.com/resolvedoi/resolve.aspx?doi=10.4018/978-1-46664-749-7")</f>
        <v>http://services.igi-global.com/resolvedoi/resolve.aspx?doi=10.4018/978-1-46664-749-7</v>
      </c>
      <c r="O273" s="32" t="s">
        <v>2582</v>
      </c>
    </row>
    <row r="274" spans="1:15">
      <c r="A274" s="4">
        <v>273</v>
      </c>
      <c r="B274" s="5" t="s">
        <v>1446</v>
      </c>
      <c r="C274" s="5" t="s">
        <v>163</v>
      </c>
      <c r="D274" s="17" t="s">
        <v>4563</v>
      </c>
      <c r="E274" s="17" t="s">
        <v>1832</v>
      </c>
      <c r="F274" s="20" t="s">
        <v>2896</v>
      </c>
      <c r="G274" s="20" t="s">
        <v>3765</v>
      </c>
      <c r="H274" s="23" t="s">
        <v>681</v>
      </c>
      <c r="I274" s="12">
        <v>2014</v>
      </c>
      <c r="J274" s="12">
        <v>1</v>
      </c>
      <c r="K274" s="5" t="s">
        <v>682</v>
      </c>
      <c r="L274" s="5" t="s">
        <v>166</v>
      </c>
      <c r="M274" s="12">
        <v>1</v>
      </c>
      <c r="N274" s="34" t="str">
        <f>HYPERLINK("http://services.igi-global.com/resolvedoi/resolve.aspx?doi=10.4018/978-1-46664-510-3")</f>
        <v>http://services.igi-global.com/resolvedoi/resolve.aspx?doi=10.4018/978-1-46664-510-3</v>
      </c>
      <c r="O274" s="32" t="s">
        <v>2582</v>
      </c>
    </row>
    <row r="275" spans="1:15">
      <c r="A275" s="4">
        <v>274</v>
      </c>
      <c r="B275" s="5" t="s">
        <v>1446</v>
      </c>
      <c r="C275" s="5" t="s">
        <v>619</v>
      </c>
      <c r="D275" s="17" t="s">
        <v>4517</v>
      </c>
      <c r="E275" s="17" t="s">
        <v>1833</v>
      </c>
      <c r="F275" s="20" t="s">
        <v>2897</v>
      </c>
      <c r="G275" s="20" t="s">
        <v>3766</v>
      </c>
      <c r="H275" s="23" t="s">
        <v>4592</v>
      </c>
      <c r="I275" s="12">
        <v>2014</v>
      </c>
      <c r="J275" s="12">
        <v>1</v>
      </c>
      <c r="K275" s="5" t="s">
        <v>4593</v>
      </c>
      <c r="L275" s="5" t="s">
        <v>305</v>
      </c>
      <c r="M275" s="12">
        <v>1</v>
      </c>
      <c r="N275" s="34" t="str">
        <f>HYPERLINK("http://services.igi-global.com/resolvedoi/resolve.aspx?doi=10.4018/978-1-46664-765-7")</f>
        <v>http://services.igi-global.com/resolvedoi/resolve.aspx?doi=10.4018/978-1-46664-765-7</v>
      </c>
      <c r="O275" s="32" t="s">
        <v>2582</v>
      </c>
    </row>
    <row r="276" spans="1:15">
      <c r="A276" s="4">
        <v>275</v>
      </c>
      <c r="B276" s="5" t="s">
        <v>1446</v>
      </c>
      <c r="C276" s="5" t="s">
        <v>625</v>
      </c>
      <c r="D276" s="17" t="s">
        <v>1834</v>
      </c>
      <c r="E276" s="17" t="s">
        <v>1835</v>
      </c>
      <c r="F276" s="20" t="s">
        <v>2898</v>
      </c>
      <c r="G276" s="20" t="s">
        <v>3767</v>
      </c>
      <c r="H276" s="23" t="s">
        <v>4594</v>
      </c>
      <c r="I276" s="12">
        <v>2014</v>
      </c>
      <c r="J276" s="12">
        <v>1</v>
      </c>
      <c r="K276" s="5" t="s">
        <v>4595</v>
      </c>
      <c r="L276" s="5" t="s">
        <v>628</v>
      </c>
      <c r="M276" s="12">
        <v>1</v>
      </c>
      <c r="N276" s="34" t="str">
        <f>HYPERLINK("http://services.igi-global.com/resolvedoi/resolve.aspx?doi=10.4018/978-1-46665-011-4")</f>
        <v>http://services.igi-global.com/resolvedoi/resolve.aspx?doi=10.4018/978-1-46665-011-4</v>
      </c>
      <c r="O276" s="32" t="s">
        <v>2582</v>
      </c>
    </row>
    <row r="277" spans="1:15">
      <c r="A277" s="4">
        <v>276</v>
      </c>
      <c r="B277" s="5" t="s">
        <v>1446</v>
      </c>
      <c r="C277" s="5" t="s">
        <v>487</v>
      </c>
      <c r="D277" s="17" t="s">
        <v>1836</v>
      </c>
      <c r="E277" s="17" t="s">
        <v>1837</v>
      </c>
      <c r="F277" s="20" t="s">
        <v>2899</v>
      </c>
      <c r="G277" s="20" t="s">
        <v>3768</v>
      </c>
      <c r="H277" s="23" t="s">
        <v>683</v>
      </c>
      <c r="I277" s="12">
        <v>2014</v>
      </c>
      <c r="J277" s="12">
        <v>1</v>
      </c>
      <c r="K277" s="5" t="s">
        <v>684</v>
      </c>
      <c r="L277" s="5" t="s">
        <v>305</v>
      </c>
      <c r="M277" s="12">
        <v>1</v>
      </c>
      <c r="N277" s="34" t="str">
        <f>HYPERLINK("http://services.igi-global.com/resolvedoi/resolve.aspx?doi=10.4018/978-1-46664-896-8")</f>
        <v>http://services.igi-global.com/resolvedoi/resolve.aspx?doi=10.4018/978-1-46664-896-8</v>
      </c>
      <c r="O277" s="32" t="s">
        <v>2582</v>
      </c>
    </row>
    <row r="278" spans="1:15">
      <c r="A278" s="4">
        <v>277</v>
      </c>
      <c r="B278" s="5" t="s">
        <v>1446</v>
      </c>
      <c r="C278" s="5" t="s">
        <v>163</v>
      </c>
      <c r="D278" s="17" t="s">
        <v>2569</v>
      </c>
      <c r="E278" s="17" t="s">
        <v>1838</v>
      </c>
      <c r="F278" s="20" t="s">
        <v>2900</v>
      </c>
      <c r="G278" s="20" t="s">
        <v>3769</v>
      </c>
      <c r="H278" s="23" t="s">
        <v>685</v>
      </c>
      <c r="I278" s="12">
        <v>2014</v>
      </c>
      <c r="J278" s="12">
        <v>1</v>
      </c>
      <c r="K278" s="5" t="s">
        <v>686</v>
      </c>
      <c r="L278" s="5" t="s">
        <v>166</v>
      </c>
      <c r="M278" s="12">
        <v>1</v>
      </c>
      <c r="N278" s="34" t="str">
        <f>HYPERLINK("http://services.igi-global.com/resolvedoi/resolve.aspx?doi=10.4018/978-1-46665-860-8")</f>
        <v>http://services.igi-global.com/resolvedoi/resolve.aspx?doi=10.4018/978-1-46665-860-8</v>
      </c>
      <c r="O278" s="32" t="s">
        <v>2582</v>
      </c>
    </row>
    <row r="279" spans="1:15">
      <c r="A279" s="4">
        <v>278</v>
      </c>
      <c r="B279" s="5" t="s">
        <v>306</v>
      </c>
      <c r="C279" s="5" t="s">
        <v>741</v>
      </c>
      <c r="D279" s="17" t="s">
        <v>1839</v>
      </c>
      <c r="E279" s="17" t="s">
        <v>1840</v>
      </c>
      <c r="F279" s="20" t="s">
        <v>2901</v>
      </c>
      <c r="G279" s="20" t="s">
        <v>3770</v>
      </c>
      <c r="H279" s="23" t="s">
        <v>742</v>
      </c>
      <c r="I279" s="12">
        <v>2013</v>
      </c>
      <c r="J279" s="12">
        <v>1</v>
      </c>
      <c r="K279" s="5" t="s">
        <v>743</v>
      </c>
      <c r="L279" s="5" t="s">
        <v>690</v>
      </c>
      <c r="M279" s="12">
        <v>1</v>
      </c>
      <c r="N279" s="34" t="str">
        <f>HYPERLINK("http://ebooks.windeal.com.tw/ios/cover.asp?isbn=9781614991786")</f>
        <v>http://ebooks.windeal.com.tw/ios/cover.asp?isbn=9781614991786</v>
      </c>
      <c r="O279" s="32" t="s">
        <v>2583</v>
      </c>
    </row>
    <row r="280" spans="1:15">
      <c r="A280" s="4">
        <v>279</v>
      </c>
      <c r="B280" s="5" t="s">
        <v>306</v>
      </c>
      <c r="C280" s="5" t="s">
        <v>694</v>
      </c>
      <c r="D280" s="17" t="s">
        <v>1841</v>
      </c>
      <c r="E280" s="17" t="s">
        <v>1842</v>
      </c>
      <c r="F280" s="20" t="s">
        <v>2902</v>
      </c>
      <c r="G280" s="20" t="s">
        <v>3771</v>
      </c>
      <c r="H280" s="23" t="s">
        <v>695</v>
      </c>
      <c r="I280" s="12">
        <v>2013</v>
      </c>
      <c r="J280" s="12">
        <v>1</v>
      </c>
      <c r="K280" s="5" t="s">
        <v>696</v>
      </c>
      <c r="L280" s="5" t="s">
        <v>690</v>
      </c>
      <c r="M280" s="12">
        <v>1</v>
      </c>
      <c r="N280" s="34" t="str">
        <f>HYPERLINK("http://ebooks.windeal.com.tw/ios/cover.asp?isbn=9781614993063")</f>
        <v>http://ebooks.windeal.com.tw/ios/cover.asp?isbn=9781614993063</v>
      </c>
      <c r="O280" s="32" t="s">
        <v>2583</v>
      </c>
    </row>
    <row r="281" spans="1:15">
      <c r="A281" s="4">
        <v>280</v>
      </c>
      <c r="B281" s="5" t="s">
        <v>306</v>
      </c>
      <c r="C281" s="5" t="s">
        <v>1127</v>
      </c>
      <c r="D281" s="17" t="s">
        <v>1843</v>
      </c>
      <c r="E281" s="17" t="s">
        <v>1844</v>
      </c>
      <c r="F281" s="20" t="s">
        <v>2903</v>
      </c>
      <c r="G281" s="20" t="s">
        <v>3772</v>
      </c>
      <c r="H281" s="23" t="s">
        <v>770</v>
      </c>
      <c r="I281" s="12">
        <v>2013</v>
      </c>
      <c r="J281" s="12">
        <v>1</v>
      </c>
      <c r="K281" s="5" t="s">
        <v>831</v>
      </c>
      <c r="L281" s="5" t="s">
        <v>690</v>
      </c>
      <c r="M281" s="12">
        <v>1</v>
      </c>
      <c r="N281" s="34" t="str">
        <f>HYPERLINK("http://ebooks.windeal.com.tw/ios/cover.asp?isbn=9781614992790")</f>
        <v>http://ebooks.windeal.com.tw/ios/cover.asp?isbn=9781614992790</v>
      </c>
      <c r="O281" s="32" t="s">
        <v>2583</v>
      </c>
    </row>
    <row r="282" spans="1:15">
      <c r="A282" s="4">
        <v>281</v>
      </c>
      <c r="B282" s="5" t="s">
        <v>306</v>
      </c>
      <c r="C282" s="5" t="s">
        <v>744</v>
      </c>
      <c r="D282" s="17" t="s">
        <v>1845</v>
      </c>
      <c r="E282" s="17" t="s">
        <v>1846</v>
      </c>
      <c r="F282" s="20" t="s">
        <v>2904</v>
      </c>
      <c r="G282" s="20" t="s">
        <v>3773</v>
      </c>
      <c r="H282" s="23" t="s">
        <v>745</v>
      </c>
      <c r="I282" s="12">
        <v>2013</v>
      </c>
      <c r="J282" s="12">
        <v>1</v>
      </c>
      <c r="K282" s="5" t="s">
        <v>746</v>
      </c>
      <c r="L282" s="5" t="s">
        <v>690</v>
      </c>
      <c r="M282" s="12">
        <v>1</v>
      </c>
      <c r="N282" s="34" t="str">
        <f>HYPERLINK("http://ebooks.windeal.com.tw/ios/cover.asp?isbn=9781614991922")</f>
        <v>http://ebooks.windeal.com.tw/ios/cover.asp?isbn=9781614991922</v>
      </c>
      <c r="O282" s="32" t="s">
        <v>2583</v>
      </c>
    </row>
    <row r="283" spans="1:15">
      <c r="A283" s="4">
        <v>282</v>
      </c>
      <c r="B283" s="5" t="s">
        <v>306</v>
      </c>
      <c r="C283" s="5" t="s">
        <v>771</v>
      </c>
      <c r="D283" s="17" t="s">
        <v>1847</v>
      </c>
      <c r="E283" s="17" t="s">
        <v>1848</v>
      </c>
      <c r="F283" s="20" t="s">
        <v>2905</v>
      </c>
      <c r="G283" s="20" t="s">
        <v>3774</v>
      </c>
      <c r="H283" s="23" t="s">
        <v>772</v>
      </c>
      <c r="I283" s="12">
        <v>2013</v>
      </c>
      <c r="J283" s="12">
        <v>1</v>
      </c>
      <c r="K283" s="5" t="s">
        <v>773</v>
      </c>
      <c r="L283" s="5" t="s">
        <v>690</v>
      </c>
      <c r="M283" s="12">
        <v>1</v>
      </c>
      <c r="N283" s="34" t="str">
        <f>HYPERLINK("http://ebooks.windeal.com.tw/ios/cover.asp?isbn=9781614992431")</f>
        <v>http://ebooks.windeal.com.tw/ios/cover.asp?isbn=9781614992431</v>
      </c>
      <c r="O283" s="32" t="s">
        <v>2583</v>
      </c>
    </row>
    <row r="284" spans="1:15">
      <c r="A284" s="4">
        <v>283</v>
      </c>
      <c r="B284" s="5" t="s">
        <v>306</v>
      </c>
      <c r="C284" s="5" t="s">
        <v>777</v>
      </c>
      <c r="D284" s="17" t="s">
        <v>1849</v>
      </c>
      <c r="E284" s="17" t="s">
        <v>1850</v>
      </c>
      <c r="F284" s="20" t="s">
        <v>2906</v>
      </c>
      <c r="G284" s="20" t="s">
        <v>3775</v>
      </c>
      <c r="H284" s="23" t="s">
        <v>778</v>
      </c>
      <c r="I284" s="12">
        <v>2013</v>
      </c>
      <c r="J284" s="12">
        <v>1</v>
      </c>
      <c r="K284" s="5" t="s">
        <v>779</v>
      </c>
      <c r="L284" s="5" t="s">
        <v>690</v>
      </c>
      <c r="M284" s="12">
        <v>1</v>
      </c>
      <c r="N284" s="34" t="str">
        <f>HYPERLINK("http://ebooks.windeal.com.tw/ios/cover.asp?isbn=9781614992318")</f>
        <v>http://ebooks.windeal.com.tw/ios/cover.asp?isbn=9781614992318</v>
      </c>
      <c r="O284" s="32" t="s">
        <v>2583</v>
      </c>
    </row>
    <row r="285" spans="1:15">
      <c r="A285" s="4">
        <v>284</v>
      </c>
      <c r="B285" s="5" t="s">
        <v>306</v>
      </c>
      <c r="C285" s="5" t="s">
        <v>738</v>
      </c>
      <c r="D285" s="17" t="s">
        <v>1851</v>
      </c>
      <c r="E285" s="17" t="s">
        <v>1852</v>
      </c>
      <c r="F285" s="20" t="s">
        <v>2907</v>
      </c>
      <c r="G285" s="20" t="s">
        <v>3776</v>
      </c>
      <c r="H285" s="23" t="s">
        <v>739</v>
      </c>
      <c r="I285" s="12">
        <v>2013</v>
      </c>
      <c r="J285" s="12">
        <v>1</v>
      </c>
      <c r="K285" s="5" t="s">
        <v>740</v>
      </c>
      <c r="L285" s="5" t="s">
        <v>690</v>
      </c>
      <c r="M285" s="12">
        <v>1</v>
      </c>
      <c r="N285" s="34" t="str">
        <f>HYPERLINK("http://ebooks.windeal.com.tw/ios/cover.asp?isbn=9781614992370")</f>
        <v>http://ebooks.windeal.com.tw/ios/cover.asp?isbn=9781614992370</v>
      </c>
      <c r="O285" s="32" t="s">
        <v>2583</v>
      </c>
    </row>
    <row r="286" spans="1:15">
      <c r="A286" s="4">
        <v>285</v>
      </c>
      <c r="B286" s="5" t="s">
        <v>306</v>
      </c>
      <c r="C286" s="5" t="s">
        <v>762</v>
      </c>
      <c r="D286" s="17" t="s">
        <v>1853</v>
      </c>
      <c r="E286" s="17" t="s">
        <v>1854</v>
      </c>
      <c r="F286" s="21" t="s">
        <v>2908</v>
      </c>
      <c r="G286" s="21" t="s">
        <v>3777</v>
      </c>
      <c r="H286" s="25" t="s">
        <v>763</v>
      </c>
      <c r="I286" s="12">
        <v>2013</v>
      </c>
      <c r="J286" s="12">
        <v>1</v>
      </c>
      <c r="K286" s="5" t="s">
        <v>764</v>
      </c>
      <c r="L286" s="5" t="s">
        <v>690</v>
      </c>
      <c r="M286" s="12">
        <v>1</v>
      </c>
      <c r="N286" s="34" t="str">
        <f>HYPERLINK("http://ebooks.windeal.com.tw/ios/cover.asp?isbn=9781614992837")</f>
        <v>http://ebooks.windeal.com.tw/ios/cover.asp?isbn=9781614992837</v>
      </c>
      <c r="O286" s="32" t="s">
        <v>2583</v>
      </c>
    </row>
    <row r="287" spans="1:15">
      <c r="A287" s="4">
        <v>286</v>
      </c>
      <c r="B287" s="5" t="s">
        <v>1107</v>
      </c>
      <c r="C287" s="5" t="s">
        <v>747</v>
      </c>
      <c r="D287" s="17" t="s">
        <v>1855</v>
      </c>
      <c r="E287" s="17" t="s">
        <v>1856</v>
      </c>
      <c r="F287" s="20" t="s">
        <v>2909</v>
      </c>
      <c r="G287" s="20" t="s">
        <v>3778</v>
      </c>
      <c r="H287" s="23" t="s">
        <v>765</v>
      </c>
      <c r="I287" s="12">
        <v>2013</v>
      </c>
      <c r="J287" s="12">
        <v>1</v>
      </c>
      <c r="K287" s="5" t="s">
        <v>766</v>
      </c>
      <c r="L287" s="5" t="s">
        <v>690</v>
      </c>
      <c r="M287" s="12">
        <v>1</v>
      </c>
      <c r="N287" s="34" t="str">
        <f>HYPERLINK("http://ebooks.windeal.com.tw/ios/cover.asp?isbn=9781614992813")</f>
        <v>http://ebooks.windeal.com.tw/ios/cover.asp?isbn=9781614992813</v>
      </c>
      <c r="O287" s="32" t="s">
        <v>2583</v>
      </c>
    </row>
    <row r="288" spans="1:15">
      <c r="A288" s="4">
        <v>287</v>
      </c>
      <c r="B288" s="5" t="s">
        <v>1107</v>
      </c>
      <c r="C288" s="5" t="s">
        <v>747</v>
      </c>
      <c r="D288" s="17" t="s">
        <v>1857</v>
      </c>
      <c r="E288" s="17" t="s">
        <v>345</v>
      </c>
      <c r="F288" s="20" t="s">
        <v>2910</v>
      </c>
      <c r="G288" s="20" t="s">
        <v>3779</v>
      </c>
      <c r="H288" s="23" t="s">
        <v>748</v>
      </c>
      <c r="I288" s="12">
        <v>2013</v>
      </c>
      <c r="J288" s="12">
        <v>1</v>
      </c>
      <c r="K288" s="5" t="s">
        <v>749</v>
      </c>
      <c r="L288" s="5" t="s">
        <v>690</v>
      </c>
      <c r="M288" s="12">
        <v>1</v>
      </c>
      <c r="N288" s="34" t="str">
        <f>HYPERLINK("http://ebooks.windeal.com.tw/ios/cover.asp?isbn=9781614992752")</f>
        <v>http://ebooks.windeal.com.tw/ios/cover.asp?isbn=9781614992752</v>
      </c>
      <c r="O288" s="32" t="s">
        <v>2583</v>
      </c>
    </row>
    <row r="289" spans="1:15">
      <c r="A289" s="4">
        <v>288</v>
      </c>
      <c r="B289" s="5" t="s">
        <v>1446</v>
      </c>
      <c r="C289" s="5" t="s">
        <v>697</v>
      </c>
      <c r="D289" s="17" t="s">
        <v>1858</v>
      </c>
      <c r="E289" s="17" t="s">
        <v>1859</v>
      </c>
      <c r="F289" s="20" t="s">
        <v>2911</v>
      </c>
      <c r="G289" s="20" t="s">
        <v>3780</v>
      </c>
      <c r="H289" s="23" t="s">
        <v>698</v>
      </c>
      <c r="I289" s="12">
        <v>2010</v>
      </c>
      <c r="J289" s="12">
        <v>1</v>
      </c>
      <c r="K289" s="5" t="s">
        <v>460</v>
      </c>
      <c r="L289" s="5" t="s">
        <v>690</v>
      </c>
      <c r="M289" s="12">
        <v>1</v>
      </c>
      <c r="N289" s="34" t="str">
        <f>HYPERLINK("http://ebooks.windeal.com.tw/ios/cover.asp?isbn=9781607506003")</f>
        <v>http://ebooks.windeal.com.tw/ios/cover.asp?isbn=9781607506003</v>
      </c>
      <c r="O289" s="32" t="s">
        <v>2583</v>
      </c>
    </row>
    <row r="290" spans="1:15">
      <c r="A290" s="4">
        <v>289</v>
      </c>
      <c r="B290" s="5" t="s">
        <v>1446</v>
      </c>
      <c r="C290" s="5" t="s">
        <v>767</v>
      </c>
      <c r="D290" s="17" t="s">
        <v>1860</v>
      </c>
      <c r="E290" s="17" t="s">
        <v>1861</v>
      </c>
      <c r="F290" s="20" t="s">
        <v>2912</v>
      </c>
      <c r="G290" s="20" t="s">
        <v>3781</v>
      </c>
      <c r="H290" s="23" t="s">
        <v>768</v>
      </c>
      <c r="I290" s="12">
        <v>2013</v>
      </c>
      <c r="J290" s="12">
        <v>1</v>
      </c>
      <c r="K290" s="5" t="s">
        <v>769</v>
      </c>
      <c r="L290" s="5" t="s">
        <v>690</v>
      </c>
      <c r="M290" s="12">
        <v>1</v>
      </c>
      <c r="N290" s="34" t="str">
        <f>HYPERLINK("http://ebooks.windeal.com.tw/ios/cover.asp?isbn=9781614992530")</f>
        <v>http://ebooks.windeal.com.tw/ios/cover.asp?isbn=9781614992530</v>
      </c>
      <c r="O290" s="32" t="s">
        <v>2583</v>
      </c>
    </row>
    <row r="291" spans="1:15">
      <c r="A291" s="4">
        <v>290</v>
      </c>
      <c r="B291" s="5" t="s">
        <v>1446</v>
      </c>
      <c r="C291" s="5" t="s">
        <v>756</v>
      </c>
      <c r="D291" s="17" t="s">
        <v>1862</v>
      </c>
      <c r="E291" s="17" t="s">
        <v>1863</v>
      </c>
      <c r="F291" s="20" t="s">
        <v>2913</v>
      </c>
      <c r="G291" s="20" t="s">
        <v>3782</v>
      </c>
      <c r="H291" s="23" t="s">
        <v>757</v>
      </c>
      <c r="I291" s="12">
        <v>2012</v>
      </c>
      <c r="J291" s="12">
        <v>1</v>
      </c>
      <c r="K291" s="5" t="s">
        <v>758</v>
      </c>
      <c r="L291" s="5" t="s">
        <v>690</v>
      </c>
      <c r="M291" s="12">
        <v>1</v>
      </c>
      <c r="N291" s="34" t="str">
        <f>HYPERLINK("http://ebooks.windeal.com.tw/ios/cover.asp?isbn=9781614990994")</f>
        <v>http://ebooks.windeal.com.tw/ios/cover.asp?isbn=9781614990994</v>
      </c>
      <c r="O291" s="32" t="s">
        <v>2583</v>
      </c>
    </row>
    <row r="292" spans="1:15">
      <c r="A292" s="4">
        <v>291</v>
      </c>
      <c r="B292" s="5" t="s">
        <v>1446</v>
      </c>
      <c r="C292" s="5" t="s">
        <v>697</v>
      </c>
      <c r="D292" s="17" t="s">
        <v>1864</v>
      </c>
      <c r="E292" s="17" t="s">
        <v>1863</v>
      </c>
      <c r="F292" s="20" t="s">
        <v>2914</v>
      </c>
      <c r="G292" s="20" t="s">
        <v>3783</v>
      </c>
      <c r="H292" s="23" t="s">
        <v>731</v>
      </c>
      <c r="I292" s="12">
        <v>2010</v>
      </c>
      <c r="J292" s="12">
        <v>1</v>
      </c>
      <c r="K292" s="5" t="s">
        <v>461</v>
      </c>
      <c r="L292" s="5" t="s">
        <v>690</v>
      </c>
      <c r="M292" s="12">
        <v>1</v>
      </c>
      <c r="N292" s="34" t="str">
        <f>HYPERLINK("http://ebooks.windeal.com.tw/ios/cover.asp?isbn=9781607500537")</f>
        <v>http://ebooks.windeal.com.tw/ios/cover.asp?isbn=9781607500537</v>
      </c>
      <c r="O292" s="32" t="s">
        <v>2583</v>
      </c>
    </row>
    <row r="293" spans="1:15">
      <c r="A293" s="4">
        <v>292</v>
      </c>
      <c r="B293" s="5" t="s">
        <v>1446</v>
      </c>
      <c r="C293" s="5" t="s">
        <v>691</v>
      </c>
      <c r="D293" s="17" t="s">
        <v>1865</v>
      </c>
      <c r="E293" s="17" t="s">
        <v>1866</v>
      </c>
      <c r="F293" s="20" t="s">
        <v>2915</v>
      </c>
      <c r="G293" s="20" t="s">
        <v>3784</v>
      </c>
      <c r="H293" s="23" t="s">
        <v>692</v>
      </c>
      <c r="I293" s="12">
        <v>2014</v>
      </c>
      <c r="J293" s="12">
        <v>1</v>
      </c>
      <c r="K293" s="5" t="s">
        <v>693</v>
      </c>
      <c r="L293" s="5" t="s">
        <v>690</v>
      </c>
      <c r="M293" s="12">
        <v>1</v>
      </c>
      <c r="N293" s="34" t="str">
        <f>HYPERLINK("http://ebooks.windeal.com.tw/ios/cover.asp?isbn=9781614993711")</f>
        <v>http://ebooks.windeal.com.tw/ios/cover.asp?isbn=9781614993711</v>
      </c>
      <c r="O293" s="32" t="s">
        <v>2583</v>
      </c>
    </row>
    <row r="294" spans="1:15">
      <c r="A294" s="4">
        <v>293</v>
      </c>
      <c r="B294" s="5" t="s">
        <v>1446</v>
      </c>
      <c r="C294" s="5" t="s">
        <v>687</v>
      </c>
      <c r="D294" s="17" t="s">
        <v>1867</v>
      </c>
      <c r="E294" s="17" t="s">
        <v>1868</v>
      </c>
      <c r="F294" s="20" t="s">
        <v>2916</v>
      </c>
      <c r="G294" s="20" t="s">
        <v>3785</v>
      </c>
      <c r="H294" s="23" t="s">
        <v>688</v>
      </c>
      <c r="I294" s="12">
        <v>2013</v>
      </c>
      <c r="J294" s="12">
        <v>1</v>
      </c>
      <c r="K294" s="5" t="s">
        <v>689</v>
      </c>
      <c r="L294" s="5" t="s">
        <v>690</v>
      </c>
      <c r="M294" s="12">
        <v>1</v>
      </c>
      <c r="N294" s="34" t="str">
        <f>HYPERLINK("http://ebooks.windeal.com.tw/ios/cover.asp?isbn=9781614993216")</f>
        <v>http://ebooks.windeal.com.tw/ios/cover.asp?isbn=9781614993216</v>
      </c>
      <c r="O294" s="32" t="s">
        <v>2583</v>
      </c>
    </row>
    <row r="295" spans="1:15">
      <c r="A295" s="4">
        <v>294</v>
      </c>
      <c r="B295" s="5" t="s">
        <v>1446</v>
      </c>
      <c r="C295" s="5" t="s">
        <v>625</v>
      </c>
      <c r="D295" s="17" t="s">
        <v>1869</v>
      </c>
      <c r="E295" s="17" t="s">
        <v>1870</v>
      </c>
      <c r="F295" s="20" t="s">
        <v>2917</v>
      </c>
      <c r="G295" s="20" t="s">
        <v>3786</v>
      </c>
      <c r="H295" s="23" t="s">
        <v>732</v>
      </c>
      <c r="I295" s="12">
        <v>2014</v>
      </c>
      <c r="J295" s="12">
        <v>1</v>
      </c>
      <c r="K295" s="5" t="s">
        <v>733</v>
      </c>
      <c r="L295" s="5" t="s">
        <v>690</v>
      </c>
      <c r="M295" s="12">
        <v>1</v>
      </c>
      <c r="N295" s="34" t="str">
        <f>HYPERLINK("http://ebooks.windeal.com.tw/ios/cover.asp?isbn=9781614993537")</f>
        <v>http://ebooks.windeal.com.tw/ios/cover.asp?isbn=9781614993537</v>
      </c>
      <c r="O295" s="32" t="s">
        <v>2583</v>
      </c>
    </row>
    <row r="296" spans="1:15">
      <c r="A296" s="4">
        <v>295</v>
      </c>
      <c r="B296" s="5" t="s">
        <v>1446</v>
      </c>
      <c r="C296" s="5" t="s">
        <v>687</v>
      </c>
      <c r="D296" s="17" t="s">
        <v>1871</v>
      </c>
      <c r="E296" s="17" t="s">
        <v>1872</v>
      </c>
      <c r="F296" s="20" t="s">
        <v>2918</v>
      </c>
      <c r="G296" s="20" t="s">
        <v>3787</v>
      </c>
      <c r="H296" s="23" t="s">
        <v>734</v>
      </c>
      <c r="I296" s="12">
        <v>2013</v>
      </c>
      <c r="J296" s="12">
        <v>1</v>
      </c>
      <c r="K296" s="5" t="s">
        <v>735</v>
      </c>
      <c r="L296" s="5" t="s">
        <v>690</v>
      </c>
      <c r="M296" s="12">
        <v>1</v>
      </c>
      <c r="N296" s="34" t="str">
        <f>HYPERLINK("http://ebooks.windeal.com.tw/ios/cover.asp?isbn=9781614992066")</f>
        <v>http://ebooks.windeal.com.tw/ios/cover.asp?isbn=9781614992066</v>
      </c>
      <c r="O296" s="32" t="s">
        <v>2583</v>
      </c>
    </row>
    <row r="297" spans="1:15">
      <c r="A297" s="4">
        <v>296</v>
      </c>
      <c r="B297" s="5" t="s">
        <v>1446</v>
      </c>
      <c r="C297" s="5" t="s">
        <v>774</v>
      </c>
      <c r="D297" s="17" t="s">
        <v>1873</v>
      </c>
      <c r="E297" s="17" t="s">
        <v>1874</v>
      </c>
      <c r="F297" s="20" t="s">
        <v>2919</v>
      </c>
      <c r="G297" s="20" t="s">
        <v>3788</v>
      </c>
      <c r="H297" s="23" t="s">
        <v>775</v>
      </c>
      <c r="I297" s="12">
        <v>2014</v>
      </c>
      <c r="J297" s="12">
        <v>1</v>
      </c>
      <c r="K297" s="5" t="s">
        <v>776</v>
      </c>
      <c r="L297" s="5" t="s">
        <v>690</v>
      </c>
      <c r="M297" s="12">
        <v>1</v>
      </c>
      <c r="N297" s="34" t="str">
        <f>HYPERLINK("http://ebooks.windeal.com.tw/ios/cover.asp?isbn=9781614993605")</f>
        <v>http://ebooks.windeal.com.tw/ios/cover.asp?isbn=9781614993605</v>
      </c>
      <c r="O297" s="32" t="s">
        <v>2583</v>
      </c>
    </row>
    <row r="298" spans="1:15">
      <c r="A298" s="4">
        <v>297</v>
      </c>
      <c r="B298" s="5" t="s">
        <v>1446</v>
      </c>
      <c r="C298" s="5" t="s">
        <v>625</v>
      </c>
      <c r="D298" s="17" t="s">
        <v>1875</v>
      </c>
      <c r="E298" s="17" t="s">
        <v>1876</v>
      </c>
      <c r="F298" s="21" t="s">
        <v>2920</v>
      </c>
      <c r="G298" s="21" t="s">
        <v>3789</v>
      </c>
      <c r="H298" s="25" t="s">
        <v>736</v>
      </c>
      <c r="I298" s="12">
        <v>2013</v>
      </c>
      <c r="J298" s="12">
        <v>1</v>
      </c>
      <c r="K298" s="5" t="s">
        <v>737</v>
      </c>
      <c r="L298" s="5" t="s">
        <v>690</v>
      </c>
      <c r="M298" s="12">
        <v>1</v>
      </c>
      <c r="N298" s="34" t="str">
        <f>HYPERLINK("http://ebooks.windeal.com.tw/ios/cover.asp?isbn=9781614992516")</f>
        <v>http://ebooks.windeal.com.tw/ios/cover.asp?isbn=9781614992516</v>
      </c>
      <c r="O298" s="32" t="s">
        <v>2583</v>
      </c>
    </row>
    <row r="299" spans="1:15">
      <c r="A299" s="4">
        <v>298</v>
      </c>
      <c r="B299" s="5" t="s">
        <v>1446</v>
      </c>
      <c r="C299" s="5" t="s">
        <v>759</v>
      </c>
      <c r="D299" s="17" t="s">
        <v>1877</v>
      </c>
      <c r="E299" s="17" t="s">
        <v>1878</v>
      </c>
      <c r="F299" s="20" t="s">
        <v>2921</v>
      </c>
      <c r="G299" s="20" t="s">
        <v>3790</v>
      </c>
      <c r="H299" s="23" t="s">
        <v>760</v>
      </c>
      <c r="I299" s="12">
        <v>2013</v>
      </c>
      <c r="J299" s="12">
        <v>1</v>
      </c>
      <c r="K299" s="5" t="s">
        <v>761</v>
      </c>
      <c r="L299" s="5" t="s">
        <v>690</v>
      </c>
      <c r="M299" s="12">
        <v>1</v>
      </c>
      <c r="N299" s="34" t="str">
        <f>HYPERLINK("http://ebooks.windeal.com.tw/ios/cover.asp?isbn=9781614993278")</f>
        <v>http://ebooks.windeal.com.tw/ios/cover.asp?isbn=9781614993278</v>
      </c>
      <c r="O299" s="32" t="s">
        <v>2583</v>
      </c>
    </row>
    <row r="300" spans="1:15">
      <c r="A300" s="4">
        <v>299</v>
      </c>
      <c r="B300" s="5" t="s">
        <v>1446</v>
      </c>
      <c r="C300" s="5" t="s">
        <v>750</v>
      </c>
      <c r="D300" s="17" t="s">
        <v>1879</v>
      </c>
      <c r="E300" s="17" t="s">
        <v>1880</v>
      </c>
      <c r="F300" s="20" t="s">
        <v>2922</v>
      </c>
      <c r="G300" s="20" t="s">
        <v>3791</v>
      </c>
      <c r="H300" s="23" t="s">
        <v>751</v>
      </c>
      <c r="I300" s="12">
        <v>2014</v>
      </c>
      <c r="J300" s="12">
        <v>1</v>
      </c>
      <c r="K300" s="5" t="s">
        <v>752</v>
      </c>
      <c r="L300" s="5" t="s">
        <v>690</v>
      </c>
      <c r="M300" s="12">
        <v>1</v>
      </c>
      <c r="N300" s="34" t="str">
        <f>HYPERLINK("http://ebooks.windeal.com.tw/ios/cover.asp?isbn=9781614993124")</f>
        <v>http://ebooks.windeal.com.tw/ios/cover.asp?isbn=9781614993124</v>
      </c>
      <c r="O300" s="32" t="s">
        <v>2583</v>
      </c>
    </row>
    <row r="301" spans="1:15">
      <c r="A301" s="4">
        <v>300</v>
      </c>
      <c r="B301" s="5" t="s">
        <v>1446</v>
      </c>
      <c r="C301" s="5" t="s">
        <v>753</v>
      </c>
      <c r="D301" s="17" t="s">
        <v>1881</v>
      </c>
      <c r="E301" s="17" t="s">
        <v>1882</v>
      </c>
      <c r="F301" s="20" t="s">
        <v>2923</v>
      </c>
      <c r="G301" s="20" t="s">
        <v>3792</v>
      </c>
      <c r="H301" s="23" t="s">
        <v>754</v>
      </c>
      <c r="I301" s="12">
        <v>2013</v>
      </c>
      <c r="J301" s="12">
        <v>1</v>
      </c>
      <c r="K301" s="5" t="s">
        <v>755</v>
      </c>
      <c r="L301" s="5" t="s">
        <v>690</v>
      </c>
      <c r="M301" s="12">
        <v>1</v>
      </c>
      <c r="N301" s="34" t="str">
        <f>HYPERLINK("http://ebooks.windeal.com.tw/ios/cover.asp?isbn=9781614992455")</f>
        <v>http://ebooks.windeal.com.tw/ios/cover.asp?isbn=9781614992455</v>
      </c>
      <c r="O301" s="32" t="s">
        <v>2583</v>
      </c>
    </row>
    <row r="302" spans="1:15">
      <c r="A302" s="4">
        <v>301</v>
      </c>
      <c r="B302" s="5" t="s">
        <v>306</v>
      </c>
      <c r="C302" s="5" t="s">
        <v>1685</v>
      </c>
      <c r="D302" s="17" t="s">
        <v>1883</v>
      </c>
      <c r="E302" s="17" t="s">
        <v>1884</v>
      </c>
      <c r="F302" s="20" t="s">
        <v>2924</v>
      </c>
      <c r="G302" s="20" t="s">
        <v>3793</v>
      </c>
      <c r="H302" s="23" t="s">
        <v>1686</v>
      </c>
      <c r="I302" s="12">
        <v>2010</v>
      </c>
      <c r="J302" s="12">
        <v>1</v>
      </c>
      <c r="K302" s="7" t="s">
        <v>402</v>
      </c>
      <c r="L302" s="5" t="s">
        <v>783</v>
      </c>
      <c r="M302" s="12">
        <v>1</v>
      </c>
      <c r="N302" s="34" t="str">
        <f>HYPERLINK("http://www.tandfebooks.com/isbn/9780203866870")</f>
        <v>http://www.tandfebooks.com/isbn/9780203866870</v>
      </c>
      <c r="O302" s="32" t="s">
        <v>2584</v>
      </c>
    </row>
    <row r="303" spans="1:15">
      <c r="A303" s="4">
        <v>302</v>
      </c>
      <c r="B303" s="5" t="s">
        <v>306</v>
      </c>
      <c r="C303" s="5" t="s">
        <v>1687</v>
      </c>
      <c r="D303" s="17" t="s">
        <v>1885</v>
      </c>
      <c r="E303" s="17" t="s">
        <v>1886</v>
      </c>
      <c r="F303" s="20" t="s">
        <v>2925</v>
      </c>
      <c r="G303" s="20" t="s">
        <v>3794</v>
      </c>
      <c r="H303" s="23" t="s">
        <v>1688</v>
      </c>
      <c r="I303" s="12">
        <v>2011</v>
      </c>
      <c r="J303" s="12">
        <v>2</v>
      </c>
      <c r="K303" s="5" t="s">
        <v>1689</v>
      </c>
      <c r="L303" s="5" t="s">
        <v>783</v>
      </c>
      <c r="M303" s="12">
        <v>1</v>
      </c>
      <c r="N303" s="34" t="str">
        <f>HYPERLINK("http://www.tandfebooks.com/isbn/9780203829486")</f>
        <v>http://www.tandfebooks.com/isbn/9780203829486</v>
      </c>
      <c r="O303" s="32" t="s">
        <v>2584</v>
      </c>
    </row>
    <row r="304" spans="1:15">
      <c r="A304" s="4">
        <v>303</v>
      </c>
      <c r="B304" s="5" t="s">
        <v>306</v>
      </c>
      <c r="C304" s="5" t="s">
        <v>2591</v>
      </c>
      <c r="D304" s="17" t="s">
        <v>1887</v>
      </c>
      <c r="E304" s="17" t="s">
        <v>1888</v>
      </c>
      <c r="F304" s="20" t="s">
        <v>2926</v>
      </c>
      <c r="G304" s="20" t="s">
        <v>3795</v>
      </c>
      <c r="H304" s="23" t="s">
        <v>935</v>
      </c>
      <c r="I304" s="12">
        <v>2010</v>
      </c>
      <c r="J304" s="12">
        <v>1</v>
      </c>
      <c r="K304" s="5" t="s">
        <v>936</v>
      </c>
      <c r="L304" s="5" t="s">
        <v>783</v>
      </c>
      <c r="M304" s="12">
        <v>1</v>
      </c>
      <c r="N304" s="34" t="str">
        <f>HYPERLINK("http://www.tandfebooks.com/isbn/9780203860113")</f>
        <v>http://www.tandfebooks.com/isbn/9780203860113</v>
      </c>
      <c r="O304" s="32" t="s">
        <v>2584</v>
      </c>
    </row>
    <row r="305" spans="1:15">
      <c r="A305" s="4">
        <v>304</v>
      </c>
      <c r="B305" s="5" t="s">
        <v>306</v>
      </c>
      <c r="C305" s="5" t="s">
        <v>1693</v>
      </c>
      <c r="D305" s="17" t="s">
        <v>1889</v>
      </c>
      <c r="E305" s="17" t="s">
        <v>1890</v>
      </c>
      <c r="F305" s="20" t="s">
        <v>2927</v>
      </c>
      <c r="G305" s="20" t="s">
        <v>3796</v>
      </c>
      <c r="H305" s="23" t="s">
        <v>1694</v>
      </c>
      <c r="I305" s="12">
        <v>2010</v>
      </c>
      <c r="J305" s="12">
        <v>1</v>
      </c>
      <c r="K305" s="5" t="s">
        <v>1695</v>
      </c>
      <c r="L305" s="5" t="s">
        <v>783</v>
      </c>
      <c r="M305" s="12">
        <v>1</v>
      </c>
      <c r="N305" s="34" t="str">
        <f>HYPERLINK("http://www.tandfebooks.com/isbn/9780203865958")</f>
        <v>http://www.tandfebooks.com/isbn/9780203865958</v>
      </c>
      <c r="O305" s="32" t="s">
        <v>2584</v>
      </c>
    </row>
    <row r="306" spans="1:15">
      <c r="A306" s="4">
        <v>305</v>
      </c>
      <c r="B306" s="5" t="s">
        <v>306</v>
      </c>
      <c r="C306" s="5" t="s">
        <v>1696</v>
      </c>
      <c r="D306" s="17" t="s">
        <v>1891</v>
      </c>
      <c r="E306" s="17" t="s">
        <v>1892</v>
      </c>
      <c r="F306" s="20" t="s">
        <v>2928</v>
      </c>
      <c r="G306" s="20" t="s">
        <v>3797</v>
      </c>
      <c r="H306" s="23" t="s">
        <v>1697</v>
      </c>
      <c r="I306" s="12">
        <v>2011</v>
      </c>
      <c r="J306" s="12">
        <v>1</v>
      </c>
      <c r="K306" s="7" t="s">
        <v>403</v>
      </c>
      <c r="L306" s="5" t="s">
        <v>783</v>
      </c>
      <c r="M306" s="12">
        <v>1</v>
      </c>
      <c r="N306" s="34" t="str">
        <f>HYPERLINK("http://www.tandfebooks.com/isbn/9780203846889")</f>
        <v>http://www.tandfebooks.com/isbn/9780203846889</v>
      </c>
      <c r="O306" s="32" t="s">
        <v>2584</v>
      </c>
    </row>
    <row r="307" spans="1:15">
      <c r="A307" s="4">
        <v>306</v>
      </c>
      <c r="B307" s="5" t="s">
        <v>306</v>
      </c>
      <c r="C307" s="5" t="s">
        <v>1701</v>
      </c>
      <c r="D307" s="17" t="s">
        <v>1893</v>
      </c>
      <c r="E307" s="17" t="s">
        <v>4185</v>
      </c>
      <c r="F307" s="20" t="s">
        <v>2929</v>
      </c>
      <c r="G307" s="20" t="s">
        <v>3798</v>
      </c>
      <c r="H307" s="23" t="s">
        <v>1702</v>
      </c>
      <c r="I307" s="12">
        <v>2009</v>
      </c>
      <c r="J307" s="12">
        <v>1</v>
      </c>
      <c r="K307" s="5" t="s">
        <v>1703</v>
      </c>
      <c r="L307" s="5" t="s">
        <v>783</v>
      </c>
      <c r="M307" s="12">
        <v>1</v>
      </c>
      <c r="N307" s="34" t="str">
        <f>HYPERLINK("http://www.tandfebooks.com/isbn/9781849774383")</f>
        <v>http://www.tandfebooks.com/isbn/9781849774383</v>
      </c>
      <c r="O307" s="32" t="s">
        <v>2584</v>
      </c>
    </row>
    <row r="308" spans="1:15">
      <c r="A308" s="4">
        <v>307</v>
      </c>
      <c r="B308" s="5" t="s">
        <v>306</v>
      </c>
      <c r="C308" s="5" t="s">
        <v>818</v>
      </c>
      <c r="D308" s="17" t="s">
        <v>1894</v>
      </c>
      <c r="E308" s="17" t="s">
        <v>1895</v>
      </c>
      <c r="F308" s="20" t="s">
        <v>2930</v>
      </c>
      <c r="G308" s="20" t="s">
        <v>3799</v>
      </c>
      <c r="H308" s="23" t="s">
        <v>3145</v>
      </c>
      <c r="I308" s="12">
        <v>2012</v>
      </c>
      <c r="J308" s="12">
        <v>1</v>
      </c>
      <c r="K308" s="7" t="s">
        <v>404</v>
      </c>
      <c r="L308" s="5" t="s">
        <v>783</v>
      </c>
      <c r="M308" s="12">
        <v>1</v>
      </c>
      <c r="N308" s="34" t="str">
        <f>HYPERLINK("http://www.tandfebooks.com/isbn/9780203803820")</f>
        <v>http://www.tandfebooks.com/isbn/9780203803820</v>
      </c>
      <c r="O308" s="32" t="s">
        <v>2584</v>
      </c>
    </row>
    <row r="309" spans="1:15">
      <c r="A309" s="4">
        <v>308</v>
      </c>
      <c r="B309" s="5" t="s">
        <v>306</v>
      </c>
      <c r="C309" s="5" t="s">
        <v>1704</v>
      </c>
      <c r="D309" s="17" t="s">
        <v>1896</v>
      </c>
      <c r="E309" s="17" t="s">
        <v>1897</v>
      </c>
      <c r="F309" s="20" t="s">
        <v>2931</v>
      </c>
      <c r="G309" s="20" t="s">
        <v>3800</v>
      </c>
      <c r="H309" s="23" t="s">
        <v>1705</v>
      </c>
      <c r="I309" s="12">
        <v>2010</v>
      </c>
      <c r="J309" s="12">
        <v>1</v>
      </c>
      <c r="K309" s="5" t="s">
        <v>405</v>
      </c>
      <c r="L309" s="5" t="s">
        <v>783</v>
      </c>
      <c r="M309" s="12">
        <v>1</v>
      </c>
      <c r="N309" s="34" t="str">
        <f>HYPERLINK("http://www.tandfebooks.com/isbn/9780203841099")</f>
        <v>http://www.tandfebooks.com/isbn/9780203841099</v>
      </c>
      <c r="O309" s="32" t="s">
        <v>2584</v>
      </c>
    </row>
    <row r="310" spans="1:15">
      <c r="A310" s="4">
        <v>309</v>
      </c>
      <c r="B310" s="5" t="s">
        <v>306</v>
      </c>
      <c r="C310" s="5" t="s">
        <v>1706</v>
      </c>
      <c r="D310" s="17" t="s">
        <v>1898</v>
      </c>
      <c r="E310" s="17" t="s">
        <v>1899</v>
      </c>
      <c r="F310" s="20" t="s">
        <v>2932</v>
      </c>
      <c r="G310" s="20" t="s">
        <v>3801</v>
      </c>
      <c r="H310" s="23" t="s">
        <v>1707</v>
      </c>
      <c r="I310" s="12">
        <v>2009</v>
      </c>
      <c r="J310" s="12">
        <v>1</v>
      </c>
      <c r="K310" s="5" t="s">
        <v>1708</v>
      </c>
      <c r="L310" s="5" t="s">
        <v>783</v>
      </c>
      <c r="M310" s="12">
        <v>1</v>
      </c>
      <c r="N310" s="34" t="str">
        <f>HYPERLINK("http://www.tandfebooks.com/isbn/9780203876398")</f>
        <v>http://www.tandfebooks.com/isbn/9780203876398</v>
      </c>
      <c r="O310" s="32" t="s">
        <v>2584</v>
      </c>
    </row>
    <row r="311" spans="1:15">
      <c r="A311" s="4">
        <v>310</v>
      </c>
      <c r="B311" s="5" t="s">
        <v>306</v>
      </c>
      <c r="C311" s="5" t="s">
        <v>1709</v>
      </c>
      <c r="D311" s="17" t="s">
        <v>1900</v>
      </c>
      <c r="E311" s="17" t="s">
        <v>1901</v>
      </c>
      <c r="F311" s="20" t="s">
        <v>2933</v>
      </c>
      <c r="G311" s="20" t="s">
        <v>3802</v>
      </c>
      <c r="H311" s="23" t="s">
        <v>1710</v>
      </c>
      <c r="I311" s="12">
        <v>2009</v>
      </c>
      <c r="J311" s="12">
        <v>1</v>
      </c>
      <c r="K311" s="7" t="s">
        <v>406</v>
      </c>
      <c r="L311" s="5" t="s">
        <v>783</v>
      </c>
      <c r="M311" s="12">
        <v>1</v>
      </c>
      <c r="N311" s="34" t="str">
        <f>HYPERLINK("http://www.tandfebooks.com/isbn/9780203884294")</f>
        <v>http://www.tandfebooks.com/isbn/9780203884294</v>
      </c>
      <c r="O311" s="32" t="s">
        <v>2584</v>
      </c>
    </row>
    <row r="312" spans="1:15">
      <c r="A312" s="4">
        <v>311</v>
      </c>
      <c r="B312" s="5" t="s">
        <v>306</v>
      </c>
      <c r="C312" s="5" t="s">
        <v>1711</v>
      </c>
      <c r="D312" s="17" t="s">
        <v>1902</v>
      </c>
      <c r="E312" s="17" t="s">
        <v>1903</v>
      </c>
      <c r="F312" s="20" t="s">
        <v>2934</v>
      </c>
      <c r="G312" s="20" t="s">
        <v>3803</v>
      </c>
      <c r="H312" s="23" t="s">
        <v>1712</v>
      </c>
      <c r="I312" s="12">
        <v>2011</v>
      </c>
      <c r="J312" s="12">
        <v>1</v>
      </c>
      <c r="K312" s="7" t="s">
        <v>407</v>
      </c>
      <c r="L312" s="5" t="s">
        <v>783</v>
      </c>
      <c r="M312" s="12">
        <v>1</v>
      </c>
      <c r="N312" s="34" t="str">
        <f>HYPERLINK("http://www.tandfebooks.com/isbn/9780203840320")</f>
        <v>http://www.tandfebooks.com/isbn/9780203840320</v>
      </c>
      <c r="O312" s="32" t="s">
        <v>2584</v>
      </c>
    </row>
    <row r="313" spans="1:15">
      <c r="A313" s="4">
        <v>312</v>
      </c>
      <c r="B313" s="5" t="s">
        <v>306</v>
      </c>
      <c r="C313" s="5" t="s">
        <v>174</v>
      </c>
      <c r="D313" s="17" t="s">
        <v>1904</v>
      </c>
      <c r="E313" s="17" t="s">
        <v>1905</v>
      </c>
      <c r="F313" s="20" t="s">
        <v>2935</v>
      </c>
      <c r="G313" s="20" t="s">
        <v>3804</v>
      </c>
      <c r="H313" s="23" t="s">
        <v>175</v>
      </c>
      <c r="I313" s="12">
        <v>2009</v>
      </c>
      <c r="J313" s="12">
        <v>1</v>
      </c>
      <c r="K313" s="7" t="s">
        <v>408</v>
      </c>
      <c r="L313" s="5" t="s">
        <v>783</v>
      </c>
      <c r="M313" s="12">
        <v>1</v>
      </c>
      <c r="N313" s="34" t="str">
        <f>HYPERLINK("http://www.tandfebooks.com/isbn/9780203849132")</f>
        <v>http://www.tandfebooks.com/isbn/9780203849132</v>
      </c>
      <c r="O313" s="32" t="s">
        <v>2584</v>
      </c>
    </row>
    <row r="314" spans="1:15">
      <c r="A314" s="4">
        <v>313</v>
      </c>
      <c r="B314" s="5" t="s">
        <v>306</v>
      </c>
      <c r="C314" s="5" t="s">
        <v>792</v>
      </c>
      <c r="D314" s="17" t="s">
        <v>1906</v>
      </c>
      <c r="E314" s="17" t="s">
        <v>1907</v>
      </c>
      <c r="F314" s="20" t="s">
        <v>2936</v>
      </c>
      <c r="G314" s="20" t="s">
        <v>3805</v>
      </c>
      <c r="H314" s="23" t="s">
        <v>793</v>
      </c>
      <c r="I314" s="12">
        <v>2011</v>
      </c>
      <c r="J314" s="12">
        <v>1</v>
      </c>
      <c r="K314" s="5" t="s">
        <v>794</v>
      </c>
      <c r="L314" s="5" t="s">
        <v>783</v>
      </c>
      <c r="M314" s="12">
        <v>1</v>
      </c>
      <c r="N314" s="34" t="str">
        <f>HYPERLINK("http://www.tandfebooks.com/isbn/9780203843611")</f>
        <v>http://www.tandfebooks.com/isbn/9780203843611</v>
      </c>
      <c r="O314" s="32" t="s">
        <v>2584</v>
      </c>
    </row>
    <row r="315" spans="1:15">
      <c r="A315" s="4">
        <v>314</v>
      </c>
      <c r="B315" s="5" t="s">
        <v>306</v>
      </c>
      <c r="C315" s="5" t="s">
        <v>1685</v>
      </c>
      <c r="D315" s="17" t="s">
        <v>1908</v>
      </c>
      <c r="E315" s="17" t="s">
        <v>1909</v>
      </c>
      <c r="F315" s="20" t="s">
        <v>2937</v>
      </c>
      <c r="G315" s="20" t="s">
        <v>3806</v>
      </c>
      <c r="H315" s="23" t="s">
        <v>176</v>
      </c>
      <c r="I315" s="12">
        <v>2009</v>
      </c>
      <c r="J315" s="12">
        <v>1</v>
      </c>
      <c r="K315" s="7" t="s">
        <v>409</v>
      </c>
      <c r="L315" s="5" t="s">
        <v>783</v>
      </c>
      <c r="M315" s="12">
        <v>1</v>
      </c>
      <c r="N315" s="34" t="str">
        <f>HYPERLINK("http://www.tandfebooks.com/isbn/9780203873465")</f>
        <v>http://www.tandfebooks.com/isbn/9780203873465</v>
      </c>
      <c r="O315" s="32" t="s">
        <v>2584</v>
      </c>
    </row>
    <row r="316" spans="1:15">
      <c r="A316" s="4">
        <v>315</v>
      </c>
      <c r="B316" s="5" t="s">
        <v>306</v>
      </c>
      <c r="C316" s="5" t="s">
        <v>795</v>
      </c>
      <c r="D316" s="17" t="s">
        <v>1910</v>
      </c>
      <c r="E316" s="17" t="s">
        <v>1911</v>
      </c>
      <c r="F316" s="20" t="s">
        <v>2938</v>
      </c>
      <c r="G316" s="20" t="s">
        <v>3807</v>
      </c>
      <c r="H316" s="23" t="s">
        <v>177</v>
      </c>
      <c r="I316" s="12">
        <v>2010</v>
      </c>
      <c r="J316" s="12">
        <v>1</v>
      </c>
      <c r="K316" s="5" t="s">
        <v>178</v>
      </c>
      <c r="L316" s="5" t="s">
        <v>783</v>
      </c>
      <c r="M316" s="12">
        <v>1</v>
      </c>
      <c r="N316" s="34" t="str">
        <f>HYPERLINK("http://www.tandfebooks.com/isbn/9780203865866")</f>
        <v>http://www.tandfebooks.com/isbn/9780203865866</v>
      </c>
      <c r="O316" s="32" t="s">
        <v>2584</v>
      </c>
    </row>
    <row r="317" spans="1:15">
      <c r="A317" s="4">
        <v>316</v>
      </c>
      <c r="B317" s="5" t="s">
        <v>306</v>
      </c>
      <c r="C317" s="5" t="s">
        <v>804</v>
      </c>
      <c r="D317" s="17" t="s">
        <v>1912</v>
      </c>
      <c r="E317" s="17" t="s">
        <v>1913</v>
      </c>
      <c r="F317" s="20" t="s">
        <v>2939</v>
      </c>
      <c r="G317" s="20" t="s">
        <v>3808</v>
      </c>
      <c r="H317" s="23" t="s">
        <v>182</v>
      </c>
      <c r="I317" s="12">
        <v>2009</v>
      </c>
      <c r="J317" s="12">
        <v>1</v>
      </c>
      <c r="K317" s="7" t="s">
        <v>410</v>
      </c>
      <c r="L317" s="5" t="s">
        <v>783</v>
      </c>
      <c r="M317" s="12">
        <v>1</v>
      </c>
      <c r="N317" s="34" t="str">
        <f>HYPERLINK("http://www.tandfebooks.com/isbn/9780203881705")</f>
        <v>http://www.tandfebooks.com/isbn/9780203881705</v>
      </c>
      <c r="O317" s="32" t="s">
        <v>2584</v>
      </c>
    </row>
    <row r="318" spans="1:15">
      <c r="A318" s="4">
        <v>317</v>
      </c>
      <c r="B318" s="5" t="s">
        <v>306</v>
      </c>
      <c r="C318" s="5" t="s">
        <v>185</v>
      </c>
      <c r="D318" s="17" t="s">
        <v>1914</v>
      </c>
      <c r="E318" s="17" t="s">
        <v>1915</v>
      </c>
      <c r="F318" s="20" t="s">
        <v>2940</v>
      </c>
      <c r="G318" s="20" t="s">
        <v>3809</v>
      </c>
      <c r="H318" s="23" t="s">
        <v>186</v>
      </c>
      <c r="I318" s="12">
        <v>2011</v>
      </c>
      <c r="J318" s="12">
        <v>1</v>
      </c>
      <c r="K318" s="5" t="s">
        <v>187</v>
      </c>
      <c r="L318" s="5" t="s">
        <v>783</v>
      </c>
      <c r="M318" s="12">
        <v>1</v>
      </c>
      <c r="N318" s="34" t="str">
        <f>HYPERLINK("http://www.tandfebooks.com/isbn/9780203830802")</f>
        <v>http://www.tandfebooks.com/isbn/9780203830802</v>
      </c>
      <c r="O318" s="32" t="s">
        <v>2584</v>
      </c>
    </row>
    <row r="319" spans="1:15">
      <c r="A319" s="4">
        <v>318</v>
      </c>
      <c r="B319" s="5" t="s">
        <v>306</v>
      </c>
      <c r="C319" s="5" t="s">
        <v>188</v>
      </c>
      <c r="D319" s="17" t="s">
        <v>1900</v>
      </c>
      <c r="E319" s="17" t="s">
        <v>1901</v>
      </c>
      <c r="F319" s="20" t="s">
        <v>2941</v>
      </c>
      <c r="G319" s="20" t="s">
        <v>3810</v>
      </c>
      <c r="H319" s="23" t="s">
        <v>189</v>
      </c>
      <c r="I319" s="12">
        <v>2009</v>
      </c>
      <c r="J319" s="12">
        <v>1</v>
      </c>
      <c r="K319" s="5" t="s">
        <v>190</v>
      </c>
      <c r="L319" s="5" t="s">
        <v>783</v>
      </c>
      <c r="M319" s="12">
        <v>1</v>
      </c>
      <c r="N319" s="34" t="str">
        <f>HYPERLINK("http://www.tandfebooks.com/isbn/9780203880470")</f>
        <v>http://www.tandfebooks.com/isbn/9780203880470</v>
      </c>
      <c r="O319" s="32" t="s">
        <v>2584</v>
      </c>
    </row>
    <row r="320" spans="1:15">
      <c r="A320" s="4">
        <v>319</v>
      </c>
      <c r="B320" s="5" t="s">
        <v>306</v>
      </c>
      <c r="C320" s="5" t="s">
        <v>191</v>
      </c>
      <c r="D320" s="17" t="s">
        <v>326</v>
      </c>
      <c r="E320" s="17" t="s">
        <v>1916</v>
      </c>
      <c r="F320" s="20" t="s">
        <v>2942</v>
      </c>
      <c r="G320" s="20" t="s">
        <v>3811</v>
      </c>
      <c r="H320" s="23" t="s">
        <v>192</v>
      </c>
      <c r="I320" s="12">
        <v>2010</v>
      </c>
      <c r="J320" s="12">
        <v>1</v>
      </c>
      <c r="K320" s="5" t="s">
        <v>193</v>
      </c>
      <c r="L320" s="5" t="s">
        <v>783</v>
      </c>
      <c r="M320" s="12">
        <v>1</v>
      </c>
      <c r="N320" s="34" t="str">
        <f>HYPERLINK("http://www.tandfebooks.com/isbn/9780203863367")</f>
        <v>http://www.tandfebooks.com/isbn/9780203863367</v>
      </c>
      <c r="O320" s="32" t="s">
        <v>2584</v>
      </c>
    </row>
    <row r="321" spans="1:15">
      <c r="A321" s="4">
        <v>320</v>
      </c>
      <c r="B321" s="5" t="s">
        <v>306</v>
      </c>
      <c r="C321" s="5" t="s">
        <v>3146</v>
      </c>
      <c r="D321" s="17" t="s">
        <v>1917</v>
      </c>
      <c r="E321" s="17" t="s">
        <v>1918</v>
      </c>
      <c r="F321" s="20" t="s">
        <v>2943</v>
      </c>
      <c r="G321" s="20" t="s">
        <v>3812</v>
      </c>
      <c r="H321" s="23" t="s">
        <v>194</v>
      </c>
      <c r="I321" s="12">
        <v>2010</v>
      </c>
      <c r="J321" s="12">
        <v>1</v>
      </c>
      <c r="K321" s="5" t="s">
        <v>195</v>
      </c>
      <c r="L321" s="5" t="s">
        <v>783</v>
      </c>
      <c r="M321" s="12">
        <v>1</v>
      </c>
      <c r="N321" s="34" t="str">
        <f>HYPERLINK("http://www.tandfebooks.com/isbn/9781849774895")</f>
        <v>http://www.tandfebooks.com/isbn/9781849774895</v>
      </c>
      <c r="O321" s="32" t="s">
        <v>2584</v>
      </c>
    </row>
    <row r="322" spans="1:15">
      <c r="A322" s="4">
        <v>321</v>
      </c>
      <c r="B322" s="5" t="s">
        <v>306</v>
      </c>
      <c r="C322" s="5" t="s">
        <v>3146</v>
      </c>
      <c r="D322" s="17" t="s">
        <v>1919</v>
      </c>
      <c r="E322" s="17" t="s">
        <v>1920</v>
      </c>
      <c r="F322" s="20" t="s">
        <v>2944</v>
      </c>
      <c r="G322" s="20" t="s">
        <v>3813</v>
      </c>
      <c r="H322" s="23" t="s">
        <v>196</v>
      </c>
      <c r="I322" s="12">
        <v>2009</v>
      </c>
      <c r="J322" s="12">
        <v>1</v>
      </c>
      <c r="K322" s="5" t="s">
        <v>197</v>
      </c>
      <c r="L322" s="5" t="s">
        <v>783</v>
      </c>
      <c r="M322" s="12">
        <v>1</v>
      </c>
      <c r="N322" s="34" t="str">
        <f>HYPERLINK("http://www.tandfebooks.com/isbn/9781849775939")</f>
        <v>http://www.tandfebooks.com/isbn/9781849775939</v>
      </c>
      <c r="O322" s="32" t="s">
        <v>2584</v>
      </c>
    </row>
    <row r="323" spans="1:15">
      <c r="A323" s="4">
        <v>322</v>
      </c>
      <c r="B323" s="5" t="s">
        <v>306</v>
      </c>
      <c r="C323" s="5" t="s">
        <v>198</v>
      </c>
      <c r="D323" s="17" t="s">
        <v>1921</v>
      </c>
      <c r="E323" s="17" t="s">
        <v>1922</v>
      </c>
      <c r="F323" s="20" t="s">
        <v>2945</v>
      </c>
      <c r="G323" s="20" t="s">
        <v>3814</v>
      </c>
      <c r="H323" s="23" t="s">
        <v>199</v>
      </c>
      <c r="I323" s="12">
        <v>2010</v>
      </c>
      <c r="J323" s="12">
        <v>1</v>
      </c>
      <c r="K323" s="5" t="s">
        <v>200</v>
      </c>
      <c r="L323" s="5" t="s">
        <v>783</v>
      </c>
      <c r="M323" s="12">
        <v>1</v>
      </c>
      <c r="N323" s="34" t="str">
        <f>HYPERLINK("http://www.tandfebooks.com/isbn/9780203873960")</f>
        <v>http://www.tandfebooks.com/isbn/9780203873960</v>
      </c>
      <c r="O323" s="32" t="s">
        <v>2584</v>
      </c>
    </row>
    <row r="324" spans="1:15">
      <c r="A324" s="4">
        <v>323</v>
      </c>
      <c r="B324" s="5" t="s">
        <v>306</v>
      </c>
      <c r="C324" s="5" t="s">
        <v>201</v>
      </c>
      <c r="D324" s="17" t="s">
        <v>1923</v>
      </c>
      <c r="E324" s="17" t="s">
        <v>1924</v>
      </c>
      <c r="F324" s="20" t="s">
        <v>2946</v>
      </c>
      <c r="G324" s="20" t="s">
        <v>3815</v>
      </c>
      <c r="H324" s="23" t="s">
        <v>202</v>
      </c>
      <c r="I324" s="12">
        <v>2010</v>
      </c>
      <c r="J324" s="12">
        <v>1</v>
      </c>
      <c r="K324" s="7" t="s">
        <v>411</v>
      </c>
      <c r="L324" s="5" t="s">
        <v>783</v>
      </c>
      <c r="M324" s="12">
        <v>1</v>
      </c>
      <c r="N324" s="34" t="str">
        <f>HYPERLINK("http://www.tandfebooks.com/isbn/9780203867631")</f>
        <v>http://www.tandfebooks.com/isbn/9780203867631</v>
      </c>
      <c r="O324" s="32" t="s">
        <v>2584</v>
      </c>
    </row>
    <row r="325" spans="1:15">
      <c r="A325" s="4">
        <v>324</v>
      </c>
      <c r="B325" s="5" t="s">
        <v>306</v>
      </c>
      <c r="C325" s="5" t="s">
        <v>797</v>
      </c>
      <c r="D325" s="17" t="s">
        <v>1925</v>
      </c>
      <c r="E325" s="17" t="s">
        <v>1926</v>
      </c>
      <c r="F325" s="20" t="s">
        <v>2947</v>
      </c>
      <c r="G325" s="20" t="s">
        <v>3816</v>
      </c>
      <c r="H325" s="23" t="s">
        <v>798</v>
      </c>
      <c r="I325" s="12">
        <v>2009</v>
      </c>
      <c r="J325" s="12">
        <v>1</v>
      </c>
      <c r="K325" s="7" t="s">
        <v>412</v>
      </c>
      <c r="L325" s="5" t="s">
        <v>783</v>
      </c>
      <c r="M325" s="12">
        <v>1</v>
      </c>
      <c r="N325" s="34" t="str">
        <f>HYPERLINK("http://www.tandfebooks.com/isbn/9780203929186")</f>
        <v>http://www.tandfebooks.com/isbn/9780203929186</v>
      </c>
      <c r="O325" s="32" t="s">
        <v>2584</v>
      </c>
    </row>
    <row r="326" spans="1:15">
      <c r="A326" s="4">
        <v>325</v>
      </c>
      <c r="B326" s="5" t="s">
        <v>306</v>
      </c>
      <c r="C326" s="5" t="s">
        <v>1670</v>
      </c>
      <c r="D326" s="17" t="s">
        <v>1927</v>
      </c>
      <c r="E326" s="17" t="s">
        <v>1928</v>
      </c>
      <c r="F326" s="20" t="s">
        <v>2948</v>
      </c>
      <c r="G326" s="20" t="s">
        <v>3817</v>
      </c>
      <c r="H326" s="23" t="s">
        <v>1671</v>
      </c>
      <c r="I326" s="12">
        <v>2009</v>
      </c>
      <c r="J326" s="12">
        <v>1</v>
      </c>
      <c r="K326" s="7" t="s">
        <v>413</v>
      </c>
      <c r="L326" s="5" t="s">
        <v>783</v>
      </c>
      <c r="M326" s="12">
        <v>1</v>
      </c>
      <c r="N326" s="34" t="str">
        <f>HYPERLINK("http://www.tandfebooks.com/isbn/9780080941714")</f>
        <v>http://www.tandfebooks.com/isbn/9780080941714</v>
      </c>
      <c r="O326" s="32" t="s">
        <v>2584</v>
      </c>
    </row>
    <row r="327" spans="1:15">
      <c r="A327" s="4">
        <v>326</v>
      </c>
      <c r="B327" s="5" t="s">
        <v>306</v>
      </c>
      <c r="C327" s="5" t="s">
        <v>205</v>
      </c>
      <c r="D327" s="17" t="s">
        <v>1929</v>
      </c>
      <c r="E327" s="17" t="s">
        <v>1930</v>
      </c>
      <c r="F327" s="20" t="s">
        <v>2949</v>
      </c>
      <c r="G327" s="20" t="s">
        <v>3818</v>
      </c>
      <c r="H327" s="23" t="s">
        <v>206</v>
      </c>
      <c r="I327" s="12">
        <v>2010</v>
      </c>
      <c r="J327" s="12">
        <v>1</v>
      </c>
      <c r="K327" s="5" t="s">
        <v>207</v>
      </c>
      <c r="L327" s="5" t="s">
        <v>783</v>
      </c>
      <c r="M327" s="12">
        <v>1</v>
      </c>
      <c r="N327" s="34" t="str">
        <f>HYPERLINK("http://www.tandfebooks.com/isbn/9780203886304")</f>
        <v>http://www.tandfebooks.com/isbn/9780203886304</v>
      </c>
      <c r="O327" s="32" t="s">
        <v>2584</v>
      </c>
    </row>
    <row r="328" spans="1:15">
      <c r="A328" s="4">
        <v>327</v>
      </c>
      <c r="B328" s="5" t="s">
        <v>306</v>
      </c>
      <c r="C328" s="5" t="s">
        <v>211</v>
      </c>
      <c r="D328" s="17" t="s">
        <v>1931</v>
      </c>
      <c r="E328" s="17" t="s">
        <v>1932</v>
      </c>
      <c r="F328" s="20" t="s">
        <v>2950</v>
      </c>
      <c r="G328" s="20" t="s">
        <v>3819</v>
      </c>
      <c r="H328" s="23" t="s">
        <v>212</v>
      </c>
      <c r="I328" s="12">
        <v>2009</v>
      </c>
      <c r="J328" s="12">
        <v>1</v>
      </c>
      <c r="K328" s="5" t="s">
        <v>213</v>
      </c>
      <c r="L328" s="5" t="s">
        <v>783</v>
      </c>
      <c r="M328" s="12">
        <v>1</v>
      </c>
      <c r="N328" s="34" t="str">
        <f>HYPERLINK("http://www.tandfebooks.com/isbn/9780203869369")</f>
        <v>http://www.tandfebooks.com/isbn/9780203869369</v>
      </c>
      <c r="O328" s="32" t="s">
        <v>2584</v>
      </c>
    </row>
    <row r="329" spans="1:15">
      <c r="A329" s="4">
        <v>328</v>
      </c>
      <c r="B329" s="5" t="s">
        <v>306</v>
      </c>
      <c r="C329" s="5" t="s">
        <v>216</v>
      </c>
      <c r="D329" s="17" t="s">
        <v>1933</v>
      </c>
      <c r="E329" s="17" t="s">
        <v>1934</v>
      </c>
      <c r="F329" s="20" t="s">
        <v>2951</v>
      </c>
      <c r="G329" s="20" t="s">
        <v>3820</v>
      </c>
      <c r="H329" s="23" t="s">
        <v>217</v>
      </c>
      <c r="I329" s="12">
        <v>2011</v>
      </c>
      <c r="J329" s="12">
        <v>1</v>
      </c>
      <c r="K329" s="5" t="s">
        <v>218</v>
      </c>
      <c r="L329" s="5" t="s">
        <v>783</v>
      </c>
      <c r="M329" s="12">
        <v>1</v>
      </c>
      <c r="N329" s="34" t="str">
        <f>HYPERLINK("http://www.tandfebooks.com/isbn/9780203841686")</f>
        <v>http://www.tandfebooks.com/isbn/9780203841686</v>
      </c>
      <c r="O329" s="32" t="s">
        <v>2584</v>
      </c>
    </row>
    <row r="330" spans="1:15">
      <c r="A330" s="4">
        <v>329</v>
      </c>
      <c r="B330" s="5" t="s">
        <v>306</v>
      </c>
      <c r="C330" s="5" t="s">
        <v>216</v>
      </c>
      <c r="D330" s="17" t="s">
        <v>1935</v>
      </c>
      <c r="E330" s="17" t="s">
        <v>1936</v>
      </c>
      <c r="F330" s="20" t="s">
        <v>2952</v>
      </c>
      <c r="G330" s="20" t="s">
        <v>3821</v>
      </c>
      <c r="H330" s="23" t="s">
        <v>219</v>
      </c>
      <c r="I330" s="12">
        <v>2010</v>
      </c>
      <c r="J330" s="12">
        <v>1</v>
      </c>
      <c r="K330" s="5" t="s">
        <v>220</v>
      </c>
      <c r="L330" s="5" t="s">
        <v>783</v>
      </c>
      <c r="M330" s="12">
        <v>1</v>
      </c>
      <c r="N330" s="34" t="str">
        <f>HYPERLINK("http://www.tandfebooks.com/isbn/9780203847954")</f>
        <v>http://www.tandfebooks.com/isbn/9780203847954</v>
      </c>
      <c r="O330" s="32" t="s">
        <v>2584</v>
      </c>
    </row>
    <row r="331" spans="1:15">
      <c r="A331" s="4">
        <v>330</v>
      </c>
      <c r="B331" s="5" t="s">
        <v>306</v>
      </c>
      <c r="C331" s="5" t="s">
        <v>221</v>
      </c>
      <c r="D331" s="17" t="s">
        <v>1937</v>
      </c>
      <c r="E331" s="17" t="s">
        <v>1938</v>
      </c>
      <c r="F331" s="20" t="s">
        <v>2953</v>
      </c>
      <c r="G331" s="20" t="s">
        <v>3822</v>
      </c>
      <c r="H331" s="23" t="s">
        <v>222</v>
      </c>
      <c r="I331" s="12">
        <v>2010</v>
      </c>
      <c r="J331" s="12">
        <v>4</v>
      </c>
      <c r="K331" s="7" t="s">
        <v>414</v>
      </c>
      <c r="L331" s="5" t="s">
        <v>783</v>
      </c>
      <c r="M331" s="12">
        <v>1</v>
      </c>
      <c r="N331" s="34" t="str">
        <f>HYPERLINK("http://www.tandfebooks.com/isbn/9780203877630")</f>
        <v>http://www.tandfebooks.com/isbn/9780203877630</v>
      </c>
      <c r="O331" s="32" t="s">
        <v>2584</v>
      </c>
    </row>
    <row r="332" spans="1:15">
      <c r="A332" s="4">
        <v>331</v>
      </c>
      <c r="B332" s="5" t="s">
        <v>306</v>
      </c>
      <c r="C332" s="5" t="s">
        <v>1675</v>
      </c>
      <c r="D332" s="17" t="s">
        <v>1939</v>
      </c>
      <c r="E332" s="17" t="s">
        <v>1940</v>
      </c>
      <c r="F332" s="20" t="s">
        <v>2954</v>
      </c>
      <c r="G332" s="20" t="s">
        <v>3823</v>
      </c>
      <c r="H332" s="23" t="s">
        <v>1676</v>
      </c>
      <c r="I332" s="12">
        <v>2009</v>
      </c>
      <c r="J332" s="12">
        <v>2</v>
      </c>
      <c r="K332" s="5" t="s">
        <v>1677</v>
      </c>
      <c r="L332" s="5" t="s">
        <v>783</v>
      </c>
      <c r="M332" s="12">
        <v>1</v>
      </c>
      <c r="N332" s="34" t="str">
        <f>HYPERLINK("http://www.tandfebooks.com/isbn/9780203892053")</f>
        <v>http://www.tandfebooks.com/isbn/9780203892053</v>
      </c>
      <c r="O332" s="32" t="s">
        <v>2584</v>
      </c>
    </row>
    <row r="333" spans="1:15">
      <c r="A333" s="4">
        <v>332</v>
      </c>
      <c r="B333" s="5" t="s">
        <v>306</v>
      </c>
      <c r="C333" s="5" t="s">
        <v>227</v>
      </c>
      <c r="D333" s="17" t="s">
        <v>1893</v>
      </c>
      <c r="E333" s="17" t="s">
        <v>4185</v>
      </c>
      <c r="F333" s="20" t="s">
        <v>2955</v>
      </c>
      <c r="G333" s="20" t="s">
        <v>3824</v>
      </c>
      <c r="H333" s="23" t="s">
        <v>228</v>
      </c>
      <c r="I333" s="12">
        <v>2009</v>
      </c>
      <c r="J333" s="12">
        <v>1</v>
      </c>
      <c r="K333" s="5" t="s">
        <v>229</v>
      </c>
      <c r="L333" s="5" t="s">
        <v>783</v>
      </c>
      <c r="M333" s="12">
        <v>1</v>
      </c>
      <c r="N333" s="34" t="str">
        <f>HYPERLINK("http://www.tandfebooks.com/isbn/9781849774420")</f>
        <v>http://www.tandfebooks.com/isbn/9781849774420</v>
      </c>
      <c r="O333" s="32" t="s">
        <v>2584</v>
      </c>
    </row>
    <row r="334" spans="1:15">
      <c r="A334" s="4">
        <v>333</v>
      </c>
      <c r="B334" s="5" t="s">
        <v>306</v>
      </c>
      <c r="C334" s="5" t="s">
        <v>230</v>
      </c>
      <c r="D334" s="17" t="s">
        <v>1941</v>
      </c>
      <c r="E334" s="17" t="s">
        <v>1942</v>
      </c>
      <c r="F334" s="20" t="s">
        <v>2956</v>
      </c>
      <c r="G334" s="20" t="s">
        <v>3825</v>
      </c>
      <c r="H334" s="23" t="s">
        <v>231</v>
      </c>
      <c r="I334" s="12">
        <v>2011</v>
      </c>
      <c r="J334" s="12">
        <v>1</v>
      </c>
      <c r="K334" s="5" t="s">
        <v>232</v>
      </c>
      <c r="L334" s="5" t="s">
        <v>783</v>
      </c>
      <c r="M334" s="12">
        <v>1</v>
      </c>
      <c r="N334" s="34" t="str">
        <f>HYPERLINK("http://www.tandfebooks.com/isbn/9780203839294")</f>
        <v>http://www.tandfebooks.com/isbn/9780203839294</v>
      </c>
      <c r="O334" s="32" t="s">
        <v>2584</v>
      </c>
    </row>
    <row r="335" spans="1:15">
      <c r="A335" s="4">
        <v>334</v>
      </c>
      <c r="B335" s="5" t="s">
        <v>306</v>
      </c>
      <c r="C335" s="5" t="s">
        <v>233</v>
      </c>
      <c r="D335" s="17" t="s">
        <v>1943</v>
      </c>
      <c r="E335" s="17" t="s">
        <v>1944</v>
      </c>
      <c r="F335" s="20" t="s">
        <v>2957</v>
      </c>
      <c r="G335" s="20" t="s">
        <v>3826</v>
      </c>
      <c r="H335" s="23" t="s">
        <v>234</v>
      </c>
      <c r="I335" s="12">
        <v>2010</v>
      </c>
      <c r="J335" s="12">
        <v>1</v>
      </c>
      <c r="K335" s="7" t="s">
        <v>415</v>
      </c>
      <c r="L335" s="5" t="s">
        <v>783</v>
      </c>
      <c r="M335" s="12">
        <v>1</v>
      </c>
      <c r="N335" s="34" t="str">
        <f>HYPERLINK("http://www.tandfebooks.com/isbn/9780203855836")</f>
        <v>http://www.tandfebooks.com/isbn/9780203855836</v>
      </c>
      <c r="O335" s="32" t="s">
        <v>2584</v>
      </c>
    </row>
    <row r="336" spans="1:15">
      <c r="A336" s="4">
        <v>335</v>
      </c>
      <c r="B336" s="5" t="s">
        <v>306</v>
      </c>
      <c r="C336" s="5" t="s">
        <v>233</v>
      </c>
      <c r="D336" s="17" t="s">
        <v>1945</v>
      </c>
      <c r="E336" s="17" t="s">
        <v>1946</v>
      </c>
      <c r="F336" s="20" t="s">
        <v>2958</v>
      </c>
      <c r="G336" s="20" t="s">
        <v>3827</v>
      </c>
      <c r="H336" s="23" t="s">
        <v>235</v>
      </c>
      <c r="I336" s="12">
        <v>2009</v>
      </c>
      <c r="J336" s="12">
        <v>1</v>
      </c>
      <c r="K336" s="5" t="s">
        <v>236</v>
      </c>
      <c r="L336" s="5" t="s">
        <v>783</v>
      </c>
      <c r="M336" s="12">
        <v>1</v>
      </c>
      <c r="N336" s="34" t="str">
        <f>HYPERLINK("http://www.tandfebooks.com/isbn/9781849774437")</f>
        <v>http://www.tandfebooks.com/isbn/9781849774437</v>
      </c>
      <c r="O336" s="32" t="s">
        <v>2584</v>
      </c>
    </row>
    <row r="337" spans="1:15">
      <c r="A337" s="4">
        <v>336</v>
      </c>
      <c r="B337" s="5" t="s">
        <v>306</v>
      </c>
      <c r="C337" s="5" t="s">
        <v>223</v>
      </c>
      <c r="D337" s="17" t="s">
        <v>1947</v>
      </c>
      <c r="E337" s="17" t="s">
        <v>4494</v>
      </c>
      <c r="F337" s="20" t="s">
        <v>2959</v>
      </c>
      <c r="G337" s="20" t="s">
        <v>3828</v>
      </c>
      <c r="H337" s="23" t="s">
        <v>237</v>
      </c>
      <c r="I337" s="12">
        <v>2011</v>
      </c>
      <c r="J337" s="12">
        <v>1</v>
      </c>
      <c r="K337" s="5" t="s">
        <v>238</v>
      </c>
      <c r="L337" s="5" t="s">
        <v>783</v>
      </c>
      <c r="M337" s="12">
        <v>1</v>
      </c>
      <c r="N337" s="34" t="str">
        <f>HYPERLINK("http://www.tandfebooks.com/isbn/9780203831915")</f>
        <v>http://www.tandfebooks.com/isbn/9780203831915</v>
      </c>
      <c r="O337" s="32" t="s">
        <v>2584</v>
      </c>
    </row>
    <row r="338" spans="1:15">
      <c r="A338" s="4">
        <v>337</v>
      </c>
      <c r="B338" s="5" t="s">
        <v>306</v>
      </c>
      <c r="C338" s="5" t="s">
        <v>784</v>
      </c>
      <c r="D338" s="17" t="s">
        <v>1948</v>
      </c>
      <c r="E338" s="17" t="s">
        <v>1949</v>
      </c>
      <c r="F338" s="20" t="s">
        <v>2960</v>
      </c>
      <c r="G338" s="20" t="s">
        <v>3829</v>
      </c>
      <c r="H338" s="23" t="s">
        <v>785</v>
      </c>
      <c r="I338" s="12">
        <v>2012</v>
      </c>
      <c r="J338" s="12">
        <v>1</v>
      </c>
      <c r="K338" s="7" t="s">
        <v>416</v>
      </c>
      <c r="L338" s="5" t="s">
        <v>783</v>
      </c>
      <c r="M338" s="12">
        <v>1</v>
      </c>
      <c r="N338" s="34" t="str">
        <f>HYPERLINK("http://www.tandfebooks.com/isbn/9780203124437")</f>
        <v>http://www.tandfebooks.com/isbn/9780203124437</v>
      </c>
      <c r="O338" s="32" t="s">
        <v>2584</v>
      </c>
    </row>
    <row r="339" spans="1:15">
      <c r="A339" s="4">
        <v>338</v>
      </c>
      <c r="B339" s="5" t="s">
        <v>306</v>
      </c>
      <c r="C339" s="5" t="s">
        <v>239</v>
      </c>
      <c r="D339" s="17" t="s">
        <v>1950</v>
      </c>
      <c r="E339" s="17" t="s">
        <v>1951</v>
      </c>
      <c r="F339" s="20" t="s">
        <v>2961</v>
      </c>
      <c r="G339" s="20" t="s">
        <v>3830</v>
      </c>
      <c r="H339" s="23" t="s">
        <v>240</v>
      </c>
      <c r="I339" s="12">
        <v>2010</v>
      </c>
      <c r="J339" s="12">
        <v>1</v>
      </c>
      <c r="K339" s="7" t="s">
        <v>417</v>
      </c>
      <c r="L339" s="5" t="s">
        <v>783</v>
      </c>
      <c r="M339" s="12">
        <v>1</v>
      </c>
      <c r="N339" s="34" t="str">
        <f>HYPERLINK("http://www.tandfebooks.com/isbn/9781849776417")</f>
        <v>http://www.tandfebooks.com/isbn/9781849776417</v>
      </c>
      <c r="O339" s="32" t="s">
        <v>2584</v>
      </c>
    </row>
    <row r="340" spans="1:15">
      <c r="A340" s="4">
        <v>339</v>
      </c>
      <c r="B340" s="5" t="s">
        <v>306</v>
      </c>
      <c r="C340" s="5" t="s">
        <v>241</v>
      </c>
      <c r="D340" s="17" t="s">
        <v>1952</v>
      </c>
      <c r="E340" s="17" t="s">
        <v>1953</v>
      </c>
      <c r="F340" s="20" t="s">
        <v>2962</v>
      </c>
      <c r="G340" s="20" t="s">
        <v>3831</v>
      </c>
      <c r="H340" s="23" t="s">
        <v>242</v>
      </c>
      <c r="I340" s="12">
        <v>2009</v>
      </c>
      <c r="J340" s="12">
        <v>1</v>
      </c>
      <c r="K340" s="7" t="s">
        <v>418</v>
      </c>
      <c r="L340" s="5" t="s">
        <v>783</v>
      </c>
      <c r="M340" s="12">
        <v>1</v>
      </c>
      <c r="N340" s="34" t="str">
        <f>HYPERLINK("http://www.tandfebooks.com/isbn/9780203866399")</f>
        <v>http://www.tandfebooks.com/isbn/9780203866399</v>
      </c>
      <c r="O340" s="32" t="s">
        <v>2584</v>
      </c>
    </row>
    <row r="341" spans="1:15">
      <c r="A341" s="4">
        <v>340</v>
      </c>
      <c r="B341" s="5" t="s">
        <v>306</v>
      </c>
      <c r="C341" s="5" t="s">
        <v>243</v>
      </c>
      <c r="D341" s="17" t="s">
        <v>1954</v>
      </c>
      <c r="E341" s="17" t="s">
        <v>1955</v>
      </c>
      <c r="F341" s="20" t="s">
        <v>2963</v>
      </c>
      <c r="G341" s="20" t="s">
        <v>3832</v>
      </c>
      <c r="H341" s="23" t="s">
        <v>244</v>
      </c>
      <c r="I341" s="12">
        <v>2009</v>
      </c>
      <c r="J341" s="12">
        <v>1</v>
      </c>
      <c r="K341" s="7" t="s">
        <v>419</v>
      </c>
      <c r="L341" s="5" t="s">
        <v>783</v>
      </c>
      <c r="M341" s="12">
        <v>1</v>
      </c>
      <c r="N341" s="34" t="str">
        <f>HYPERLINK("http://www.tandfebooks.com/isbn/9780203879191")</f>
        <v>http://www.tandfebooks.com/isbn/9780203879191</v>
      </c>
      <c r="O341" s="32" t="s">
        <v>2584</v>
      </c>
    </row>
    <row r="342" spans="1:15">
      <c r="A342" s="4">
        <v>341</v>
      </c>
      <c r="B342" s="5" t="s">
        <v>306</v>
      </c>
      <c r="C342" s="5" t="s">
        <v>245</v>
      </c>
      <c r="D342" s="17" t="s">
        <v>1956</v>
      </c>
      <c r="E342" s="17" t="s">
        <v>1957</v>
      </c>
      <c r="F342" s="20" t="s">
        <v>2964</v>
      </c>
      <c r="G342" s="20" t="s">
        <v>3833</v>
      </c>
      <c r="H342" s="23" t="s">
        <v>246</v>
      </c>
      <c r="I342" s="12">
        <v>2010</v>
      </c>
      <c r="J342" s="12">
        <v>1</v>
      </c>
      <c r="K342" s="5" t="s">
        <v>247</v>
      </c>
      <c r="L342" s="5" t="s">
        <v>783</v>
      </c>
      <c r="M342" s="12">
        <v>1</v>
      </c>
      <c r="N342" s="34" t="str">
        <f>HYPERLINK("http://www.tandfebooks.com/isbn/9780203849422")</f>
        <v>http://www.tandfebooks.com/isbn/9780203849422</v>
      </c>
      <c r="O342" s="32" t="s">
        <v>2584</v>
      </c>
    </row>
    <row r="343" spans="1:15">
      <c r="A343" s="4">
        <v>342</v>
      </c>
      <c r="B343" s="5" t="s">
        <v>306</v>
      </c>
      <c r="C343" s="5" t="s">
        <v>248</v>
      </c>
      <c r="D343" s="17" t="s">
        <v>1958</v>
      </c>
      <c r="E343" s="17" t="s">
        <v>1959</v>
      </c>
      <c r="F343" s="20" t="s">
        <v>2965</v>
      </c>
      <c r="G343" s="20" t="s">
        <v>3834</v>
      </c>
      <c r="H343" s="23" t="s">
        <v>249</v>
      </c>
      <c r="I343" s="12">
        <v>2011</v>
      </c>
      <c r="J343" s="12">
        <v>1</v>
      </c>
      <c r="K343" s="5" t="s">
        <v>250</v>
      </c>
      <c r="L343" s="5" t="s">
        <v>783</v>
      </c>
      <c r="M343" s="12">
        <v>1</v>
      </c>
      <c r="N343" s="34" t="str">
        <f>HYPERLINK("http://www.tandfebooks.com/isbn/9780203235119")</f>
        <v>http://www.tandfebooks.com/isbn/9780203235119</v>
      </c>
      <c r="O343" s="32" t="s">
        <v>2584</v>
      </c>
    </row>
    <row r="344" spans="1:15">
      <c r="A344" s="4">
        <v>343</v>
      </c>
      <c r="B344" s="5" t="s">
        <v>306</v>
      </c>
      <c r="C344" s="5" t="s">
        <v>937</v>
      </c>
      <c r="D344" s="17" t="s">
        <v>1960</v>
      </c>
      <c r="E344" s="17" t="s">
        <v>1961</v>
      </c>
      <c r="F344" s="20" t="s">
        <v>2966</v>
      </c>
      <c r="G344" s="20" t="s">
        <v>3835</v>
      </c>
      <c r="H344" s="23" t="s">
        <v>938</v>
      </c>
      <c r="I344" s="12">
        <v>2011</v>
      </c>
      <c r="J344" s="12">
        <v>1</v>
      </c>
      <c r="K344" s="5" t="s">
        <v>939</v>
      </c>
      <c r="L344" s="5" t="s">
        <v>783</v>
      </c>
      <c r="M344" s="12">
        <v>1</v>
      </c>
      <c r="N344" s="34" t="str">
        <f>HYPERLINK("http://www.tandfebooks.com/isbn/9780203830864")</f>
        <v>http://www.tandfebooks.com/isbn/9780203830864</v>
      </c>
      <c r="O344" s="32" t="s">
        <v>2584</v>
      </c>
    </row>
    <row r="345" spans="1:15">
      <c r="A345" s="4">
        <v>344</v>
      </c>
      <c r="B345" s="5" t="s">
        <v>306</v>
      </c>
      <c r="C345" s="5" t="s">
        <v>254</v>
      </c>
      <c r="D345" s="17" t="s">
        <v>1962</v>
      </c>
      <c r="E345" s="17" t="s">
        <v>1963</v>
      </c>
      <c r="F345" s="20" t="s">
        <v>2967</v>
      </c>
      <c r="G345" s="20" t="s">
        <v>3836</v>
      </c>
      <c r="H345" s="23" t="s">
        <v>255</v>
      </c>
      <c r="I345" s="12">
        <v>2009</v>
      </c>
      <c r="J345" s="12">
        <v>1</v>
      </c>
      <c r="K345" s="7" t="s">
        <v>420</v>
      </c>
      <c r="L345" s="5" t="s">
        <v>783</v>
      </c>
      <c r="M345" s="12">
        <v>1</v>
      </c>
      <c r="N345" s="34" t="str">
        <f>HYPERLINK("http://www.tandfebooks.com/isbn/9780203875957")</f>
        <v>http://www.tandfebooks.com/isbn/9780203875957</v>
      </c>
      <c r="O345" s="32" t="s">
        <v>2584</v>
      </c>
    </row>
    <row r="346" spans="1:15">
      <c r="A346" s="4">
        <v>345</v>
      </c>
      <c r="B346" s="5" t="s">
        <v>306</v>
      </c>
      <c r="C346" s="5" t="s">
        <v>1678</v>
      </c>
      <c r="D346" s="17" t="s">
        <v>1964</v>
      </c>
      <c r="E346" s="17" t="s">
        <v>1965</v>
      </c>
      <c r="F346" s="20" t="s">
        <v>2968</v>
      </c>
      <c r="G346" s="20" t="s">
        <v>3837</v>
      </c>
      <c r="H346" s="23" t="s">
        <v>1679</v>
      </c>
      <c r="I346" s="12">
        <v>2012</v>
      </c>
      <c r="J346" s="12">
        <v>1</v>
      </c>
      <c r="K346" s="7" t="s">
        <v>421</v>
      </c>
      <c r="L346" s="5" t="s">
        <v>783</v>
      </c>
      <c r="M346" s="12">
        <v>1</v>
      </c>
      <c r="N346" s="34" t="str">
        <f>HYPERLINK("http://www.tandfebooks.com/isbn/9780203143148")</f>
        <v>http://www.tandfebooks.com/isbn/9780203143148</v>
      </c>
      <c r="O346" s="32" t="s">
        <v>2584</v>
      </c>
    </row>
    <row r="347" spans="1:15">
      <c r="A347" s="4">
        <v>346</v>
      </c>
      <c r="B347" s="5" t="s">
        <v>306</v>
      </c>
      <c r="C347" s="5" t="s">
        <v>256</v>
      </c>
      <c r="D347" s="17" t="s">
        <v>1966</v>
      </c>
      <c r="E347" s="17" t="s">
        <v>1967</v>
      </c>
      <c r="F347" s="20" t="s">
        <v>2969</v>
      </c>
      <c r="G347" s="20" t="s">
        <v>3838</v>
      </c>
      <c r="H347" s="23" t="s">
        <v>257</v>
      </c>
      <c r="I347" s="12">
        <v>2010</v>
      </c>
      <c r="J347" s="12">
        <v>1</v>
      </c>
      <c r="K347" s="5" t="s">
        <v>258</v>
      </c>
      <c r="L347" s="5" t="s">
        <v>783</v>
      </c>
      <c r="M347" s="12">
        <v>1</v>
      </c>
      <c r="N347" s="34" t="str">
        <f>HYPERLINK("http://www.tandfebooks.com/isbn/9780203863626")</f>
        <v>http://www.tandfebooks.com/isbn/9780203863626</v>
      </c>
      <c r="O347" s="32" t="s">
        <v>2584</v>
      </c>
    </row>
    <row r="348" spans="1:15">
      <c r="A348" s="4">
        <v>347</v>
      </c>
      <c r="B348" s="5" t="s">
        <v>306</v>
      </c>
      <c r="C348" s="5" t="s">
        <v>259</v>
      </c>
      <c r="D348" s="17" t="s">
        <v>4152</v>
      </c>
      <c r="E348" s="17" t="s">
        <v>1968</v>
      </c>
      <c r="F348" s="20" t="s">
        <v>2970</v>
      </c>
      <c r="G348" s="20" t="s">
        <v>3839</v>
      </c>
      <c r="H348" s="23" t="s">
        <v>260</v>
      </c>
      <c r="I348" s="12">
        <v>2010</v>
      </c>
      <c r="J348" s="12">
        <v>1</v>
      </c>
      <c r="K348" s="5" t="s">
        <v>261</v>
      </c>
      <c r="L348" s="5" t="s">
        <v>783</v>
      </c>
      <c r="M348" s="12">
        <v>1</v>
      </c>
      <c r="N348" s="34" t="str">
        <f>HYPERLINK("http://www.tandfebooks.com/isbn/9780203869963")</f>
        <v>http://www.tandfebooks.com/isbn/9780203869963</v>
      </c>
      <c r="O348" s="32" t="s">
        <v>2584</v>
      </c>
    </row>
    <row r="349" spans="1:15">
      <c r="A349" s="4">
        <v>348</v>
      </c>
      <c r="B349" s="5" t="s">
        <v>306</v>
      </c>
      <c r="C349" s="5" t="s">
        <v>262</v>
      </c>
      <c r="D349" s="17" t="s">
        <v>1969</v>
      </c>
      <c r="E349" s="17" t="s">
        <v>1970</v>
      </c>
      <c r="F349" s="20" t="s">
        <v>2971</v>
      </c>
      <c r="G349" s="20" t="s">
        <v>3840</v>
      </c>
      <c r="H349" s="23" t="s">
        <v>263</v>
      </c>
      <c r="I349" s="12">
        <v>2009</v>
      </c>
      <c r="J349" s="12">
        <v>1</v>
      </c>
      <c r="K349" s="7" t="s">
        <v>422</v>
      </c>
      <c r="L349" s="5" t="s">
        <v>783</v>
      </c>
      <c r="M349" s="12">
        <v>1</v>
      </c>
      <c r="N349" s="34" t="str">
        <f>HYPERLINK("http://www.tandfebooks.com/isbn/9780203872819")</f>
        <v>http://www.tandfebooks.com/isbn/9780203872819</v>
      </c>
      <c r="O349" s="32" t="s">
        <v>2584</v>
      </c>
    </row>
    <row r="350" spans="1:15">
      <c r="A350" s="4">
        <v>349</v>
      </c>
      <c r="B350" s="5" t="s">
        <v>306</v>
      </c>
      <c r="C350" s="5" t="s">
        <v>264</v>
      </c>
      <c r="D350" s="17" t="s">
        <v>1971</v>
      </c>
      <c r="E350" s="17" t="s">
        <v>1972</v>
      </c>
      <c r="F350" s="20" t="s">
        <v>2972</v>
      </c>
      <c r="G350" s="20" t="s">
        <v>3841</v>
      </c>
      <c r="H350" s="23" t="s">
        <v>265</v>
      </c>
      <c r="I350" s="12">
        <v>2010</v>
      </c>
      <c r="J350" s="13">
        <v>2</v>
      </c>
      <c r="K350" s="5" t="s">
        <v>266</v>
      </c>
      <c r="L350" s="5" t="s">
        <v>783</v>
      </c>
      <c r="M350" s="12">
        <v>1</v>
      </c>
      <c r="N350" s="34" t="str">
        <f>HYPERLINK("http://www.tandfebooks.com/isbn/9781849774994")</f>
        <v>http://www.tandfebooks.com/isbn/9781849774994</v>
      </c>
      <c r="O350" s="32" t="s">
        <v>2584</v>
      </c>
    </row>
    <row r="351" spans="1:15">
      <c r="A351" s="4">
        <v>350</v>
      </c>
      <c r="B351" s="5" t="s">
        <v>306</v>
      </c>
      <c r="C351" s="5" t="s">
        <v>780</v>
      </c>
      <c r="D351" s="17" t="s">
        <v>1973</v>
      </c>
      <c r="E351" s="17" t="s">
        <v>1974</v>
      </c>
      <c r="F351" s="20" t="s">
        <v>2973</v>
      </c>
      <c r="G351" s="20" t="s">
        <v>3842</v>
      </c>
      <c r="H351" s="23" t="s">
        <v>799</v>
      </c>
      <c r="I351" s="12">
        <v>2011</v>
      </c>
      <c r="J351" s="13">
        <v>2</v>
      </c>
      <c r="K351" s="5" t="s">
        <v>800</v>
      </c>
      <c r="L351" s="5" t="s">
        <v>783</v>
      </c>
      <c r="M351" s="12">
        <v>1</v>
      </c>
      <c r="N351" s="34" t="str">
        <f>HYPERLINK("http://www.tandfebooks.com/isbn/9780203832981")</f>
        <v>http://www.tandfebooks.com/isbn/9780203832981</v>
      </c>
      <c r="O351" s="32" t="s">
        <v>2584</v>
      </c>
    </row>
    <row r="352" spans="1:15">
      <c r="A352" s="4">
        <v>351</v>
      </c>
      <c r="B352" s="5" t="s">
        <v>306</v>
      </c>
      <c r="C352" s="5" t="s">
        <v>273</v>
      </c>
      <c r="D352" s="17" t="s">
        <v>1975</v>
      </c>
      <c r="E352" s="17" t="s">
        <v>1976</v>
      </c>
      <c r="F352" s="20" t="s">
        <v>2974</v>
      </c>
      <c r="G352" s="20" t="s">
        <v>3843</v>
      </c>
      <c r="H352" s="23" t="s">
        <v>274</v>
      </c>
      <c r="I352" s="12">
        <v>2010</v>
      </c>
      <c r="J352" s="12">
        <v>1</v>
      </c>
      <c r="K352" s="5" t="s">
        <v>275</v>
      </c>
      <c r="L352" s="5" t="s">
        <v>276</v>
      </c>
      <c r="M352" s="12">
        <v>1</v>
      </c>
      <c r="N352" s="34" t="str">
        <f>HYPERLINK("http://www.tandfebooks.com/isbn/9780203843574")</f>
        <v>http://www.tandfebooks.com/isbn/9780203843574</v>
      </c>
      <c r="O352" s="32" t="s">
        <v>2584</v>
      </c>
    </row>
    <row r="353" spans="1:15">
      <c r="A353" s="4">
        <v>352</v>
      </c>
      <c r="B353" s="5" t="s">
        <v>306</v>
      </c>
      <c r="C353" s="5" t="s">
        <v>277</v>
      </c>
      <c r="D353" s="17" t="s">
        <v>1977</v>
      </c>
      <c r="E353" s="17" t="s">
        <v>1978</v>
      </c>
      <c r="F353" s="20" t="s">
        <v>2975</v>
      </c>
      <c r="G353" s="20" t="s">
        <v>3844</v>
      </c>
      <c r="H353" s="23" t="s">
        <v>278</v>
      </c>
      <c r="I353" s="12">
        <v>2011</v>
      </c>
      <c r="J353" s="12">
        <v>1</v>
      </c>
      <c r="K353" s="5" t="s">
        <v>279</v>
      </c>
      <c r="L353" s="5" t="s">
        <v>783</v>
      </c>
      <c r="M353" s="12">
        <v>1</v>
      </c>
      <c r="N353" s="34" t="str">
        <f>HYPERLINK("http://www.tandfebooks.com/isbn/9780203831410")</f>
        <v>http://www.tandfebooks.com/isbn/9780203831410</v>
      </c>
      <c r="O353" s="32" t="s">
        <v>2584</v>
      </c>
    </row>
    <row r="354" spans="1:15">
      <c r="A354" s="4">
        <v>353</v>
      </c>
      <c r="B354" s="5" t="s">
        <v>306</v>
      </c>
      <c r="C354" s="5" t="s">
        <v>280</v>
      </c>
      <c r="D354" s="17" t="s">
        <v>1979</v>
      </c>
      <c r="E354" s="17" t="s">
        <v>1980</v>
      </c>
      <c r="F354" s="20" t="s">
        <v>2976</v>
      </c>
      <c r="G354" s="20" t="s">
        <v>3845</v>
      </c>
      <c r="H354" s="23" t="s">
        <v>281</v>
      </c>
      <c r="I354" s="12">
        <v>2009</v>
      </c>
      <c r="J354" s="12">
        <v>1</v>
      </c>
      <c r="K354" s="5" t="s">
        <v>282</v>
      </c>
      <c r="L354" s="5" t="s">
        <v>783</v>
      </c>
      <c r="M354" s="12">
        <v>1</v>
      </c>
      <c r="N354" s="34" t="str">
        <f>HYPERLINK("http://www.tandfebooks.com/isbn/9780203880296")</f>
        <v>http://www.tandfebooks.com/isbn/9780203880296</v>
      </c>
      <c r="O354" s="32" t="s">
        <v>2584</v>
      </c>
    </row>
    <row r="355" spans="1:15">
      <c r="A355" s="4">
        <v>354</v>
      </c>
      <c r="B355" s="5" t="s">
        <v>306</v>
      </c>
      <c r="C355" s="5" t="s">
        <v>291</v>
      </c>
      <c r="D355" s="17" t="s">
        <v>1981</v>
      </c>
      <c r="E355" s="17" t="s">
        <v>1982</v>
      </c>
      <c r="F355" s="20" t="s">
        <v>2977</v>
      </c>
      <c r="G355" s="20" t="s">
        <v>3846</v>
      </c>
      <c r="H355" s="23" t="s">
        <v>292</v>
      </c>
      <c r="I355" s="12">
        <v>2009</v>
      </c>
      <c r="J355" s="12">
        <v>1</v>
      </c>
      <c r="K355" s="5" t="s">
        <v>293</v>
      </c>
      <c r="L355" s="5" t="s">
        <v>783</v>
      </c>
      <c r="M355" s="12">
        <v>1</v>
      </c>
      <c r="N355" s="34" t="str">
        <f>HYPERLINK("http://www.tandfebooks.com/isbn/9780203861974")</f>
        <v>http://www.tandfebooks.com/isbn/9780203861974</v>
      </c>
      <c r="O355" s="32" t="s">
        <v>2584</v>
      </c>
    </row>
    <row r="356" spans="1:15">
      <c r="A356" s="4">
        <v>355</v>
      </c>
      <c r="B356" s="5" t="s">
        <v>306</v>
      </c>
      <c r="C356" s="5" t="s">
        <v>2586</v>
      </c>
      <c r="D356" s="17" t="s">
        <v>1983</v>
      </c>
      <c r="E356" s="17" t="s">
        <v>1984</v>
      </c>
      <c r="F356" s="20" t="s">
        <v>2978</v>
      </c>
      <c r="G356" s="20" t="s">
        <v>3847</v>
      </c>
      <c r="H356" s="23" t="s">
        <v>2587</v>
      </c>
      <c r="I356" s="12">
        <v>2011</v>
      </c>
      <c r="J356" s="12">
        <v>1</v>
      </c>
      <c r="K356" s="7" t="s">
        <v>423</v>
      </c>
      <c r="L356" s="5" t="s">
        <v>783</v>
      </c>
      <c r="M356" s="12">
        <v>1</v>
      </c>
      <c r="N356" s="34" t="str">
        <f>HYPERLINK("http://www.tandfebooks.com/isbn/9780203828496")</f>
        <v>http://www.tandfebooks.com/isbn/9780203828496</v>
      </c>
      <c r="O356" s="32" t="s">
        <v>2584</v>
      </c>
    </row>
    <row r="357" spans="1:15">
      <c r="A357" s="4">
        <v>356</v>
      </c>
      <c r="B357" s="5" t="s">
        <v>306</v>
      </c>
      <c r="C357" s="5" t="s">
        <v>801</v>
      </c>
      <c r="D357" s="17" t="s">
        <v>1985</v>
      </c>
      <c r="E357" s="17" t="s">
        <v>1986</v>
      </c>
      <c r="F357" s="20" t="s">
        <v>2979</v>
      </c>
      <c r="G357" s="20" t="s">
        <v>3848</v>
      </c>
      <c r="H357" s="23" t="s">
        <v>802</v>
      </c>
      <c r="I357" s="12">
        <v>2010</v>
      </c>
      <c r="J357" s="12">
        <v>5</v>
      </c>
      <c r="K357" s="5" t="s">
        <v>803</v>
      </c>
      <c r="L357" s="5" t="s">
        <v>783</v>
      </c>
      <c r="M357" s="12">
        <v>1</v>
      </c>
      <c r="N357" s="34" t="str">
        <f>HYPERLINK("http://www.tandfebooks.com/isbn/9780203872697")</f>
        <v>http://www.tandfebooks.com/isbn/9780203872697</v>
      </c>
      <c r="O357" s="32" t="s">
        <v>2584</v>
      </c>
    </row>
    <row r="358" spans="1:15">
      <c r="A358" s="4">
        <v>357</v>
      </c>
      <c r="B358" s="5" t="s">
        <v>306</v>
      </c>
      <c r="C358" s="5" t="s">
        <v>2591</v>
      </c>
      <c r="D358" s="17" t="s">
        <v>1987</v>
      </c>
      <c r="E358" s="17" t="s">
        <v>1988</v>
      </c>
      <c r="F358" s="20" t="s">
        <v>2980</v>
      </c>
      <c r="G358" s="20" t="s">
        <v>3849</v>
      </c>
      <c r="H358" s="23" t="s">
        <v>2592</v>
      </c>
      <c r="I358" s="12">
        <v>2010</v>
      </c>
      <c r="J358" s="12">
        <v>1</v>
      </c>
      <c r="K358" s="5" t="s">
        <v>2593</v>
      </c>
      <c r="L358" s="5" t="s">
        <v>783</v>
      </c>
      <c r="M358" s="12">
        <v>1</v>
      </c>
      <c r="N358" s="34" t="str">
        <f>HYPERLINK("http://www.tandfebooks.com/isbn/9780203873373")</f>
        <v>http://www.tandfebooks.com/isbn/9780203873373</v>
      </c>
      <c r="O358" s="32" t="s">
        <v>2584</v>
      </c>
    </row>
    <row r="359" spans="1:15">
      <c r="A359" s="4">
        <v>358</v>
      </c>
      <c r="B359" s="5" t="s">
        <v>306</v>
      </c>
      <c r="C359" s="5" t="s">
        <v>294</v>
      </c>
      <c r="D359" s="17" t="s">
        <v>1989</v>
      </c>
      <c r="E359" s="17" t="s">
        <v>1990</v>
      </c>
      <c r="F359" s="20" t="s">
        <v>2981</v>
      </c>
      <c r="G359" s="20" t="s">
        <v>3850</v>
      </c>
      <c r="H359" s="23" t="s">
        <v>1453</v>
      </c>
      <c r="I359" s="12">
        <v>2011</v>
      </c>
      <c r="J359" s="12">
        <v>1</v>
      </c>
      <c r="K359" s="5" t="s">
        <v>1454</v>
      </c>
      <c r="L359" s="5" t="s">
        <v>783</v>
      </c>
      <c r="M359" s="12">
        <v>1</v>
      </c>
      <c r="N359" s="34" t="str">
        <f>HYPERLINK("http://www.tandfebooks.com/isbn/9780203837771")</f>
        <v>http://www.tandfebooks.com/isbn/9780203837771</v>
      </c>
      <c r="O359" s="32" t="s">
        <v>2584</v>
      </c>
    </row>
    <row r="360" spans="1:15">
      <c r="A360" s="4">
        <v>359</v>
      </c>
      <c r="B360" s="5" t="s">
        <v>306</v>
      </c>
      <c r="C360" s="5" t="s">
        <v>1458</v>
      </c>
      <c r="D360" s="17" t="s">
        <v>1991</v>
      </c>
      <c r="E360" s="17" t="s">
        <v>1992</v>
      </c>
      <c r="F360" s="20" t="s">
        <v>2982</v>
      </c>
      <c r="G360" s="20" t="s">
        <v>3851</v>
      </c>
      <c r="H360" s="23" t="s">
        <v>1459</v>
      </c>
      <c r="I360" s="12">
        <v>2011</v>
      </c>
      <c r="J360" s="12">
        <v>1</v>
      </c>
      <c r="K360" s="5" t="s">
        <v>1460</v>
      </c>
      <c r="L360" s="5" t="s">
        <v>783</v>
      </c>
      <c r="M360" s="12">
        <v>1</v>
      </c>
      <c r="N360" s="34" t="str">
        <f>HYPERLINK("http://www.tandfebooks.com/isbn/9780203815533")</f>
        <v>http://www.tandfebooks.com/isbn/9780203815533</v>
      </c>
      <c r="O360" s="32" t="s">
        <v>2584</v>
      </c>
    </row>
    <row r="361" spans="1:15">
      <c r="A361" s="4">
        <v>360</v>
      </c>
      <c r="B361" s="5" t="s">
        <v>306</v>
      </c>
      <c r="C361" s="5" t="s">
        <v>3172</v>
      </c>
      <c r="D361" s="17" t="s">
        <v>1993</v>
      </c>
      <c r="E361" s="17" t="s">
        <v>1994</v>
      </c>
      <c r="F361" s="20" t="s">
        <v>2983</v>
      </c>
      <c r="G361" s="20" t="s">
        <v>3852</v>
      </c>
      <c r="H361" s="23" t="s">
        <v>3173</v>
      </c>
      <c r="I361" s="12">
        <v>2009</v>
      </c>
      <c r="J361" s="12">
        <v>1</v>
      </c>
      <c r="K361" s="5" t="s">
        <v>3174</v>
      </c>
      <c r="L361" s="5" t="s">
        <v>783</v>
      </c>
      <c r="M361" s="12">
        <v>1</v>
      </c>
      <c r="N361" s="34" t="str">
        <f>HYPERLINK("http://www.tandfebooks.com/isbn/9780203642818")</f>
        <v>http://www.tandfebooks.com/isbn/9780203642818</v>
      </c>
      <c r="O361" s="32" t="s">
        <v>2584</v>
      </c>
    </row>
    <row r="362" spans="1:15">
      <c r="A362" s="4">
        <v>361</v>
      </c>
      <c r="B362" s="5" t="s">
        <v>306</v>
      </c>
      <c r="C362" s="5" t="s">
        <v>233</v>
      </c>
      <c r="D362" s="17" t="s">
        <v>1995</v>
      </c>
      <c r="E362" s="17" t="s">
        <v>1996</v>
      </c>
      <c r="F362" s="20" t="s">
        <v>2984</v>
      </c>
      <c r="G362" s="20" t="s">
        <v>3853</v>
      </c>
      <c r="H362" s="23" t="s">
        <v>3147</v>
      </c>
      <c r="I362" s="12">
        <v>2010</v>
      </c>
      <c r="J362" s="12">
        <v>1</v>
      </c>
      <c r="K362" s="5" t="s">
        <v>3148</v>
      </c>
      <c r="L362" s="5" t="s">
        <v>783</v>
      </c>
      <c r="M362" s="12">
        <v>1</v>
      </c>
      <c r="N362" s="34" t="str">
        <f>HYPERLINK("http://www.tandfebooks.com/isbn/9780203167656")</f>
        <v>http://www.tandfebooks.com/isbn/9780203167656</v>
      </c>
      <c r="O362" s="32" t="s">
        <v>2584</v>
      </c>
    </row>
    <row r="363" spans="1:15">
      <c r="A363" s="4">
        <v>362</v>
      </c>
      <c r="B363" s="5" t="s">
        <v>306</v>
      </c>
      <c r="C363" s="5" t="s">
        <v>280</v>
      </c>
      <c r="D363" s="17" t="s">
        <v>1997</v>
      </c>
      <c r="E363" s="17" t="s">
        <v>1998</v>
      </c>
      <c r="F363" s="20" t="s">
        <v>2985</v>
      </c>
      <c r="G363" s="20" t="s">
        <v>3854</v>
      </c>
      <c r="H363" s="23" t="s">
        <v>3151</v>
      </c>
      <c r="I363" s="12">
        <v>2010</v>
      </c>
      <c r="J363" s="12">
        <v>1</v>
      </c>
      <c r="K363" s="5" t="s">
        <v>3152</v>
      </c>
      <c r="L363" s="5" t="s">
        <v>783</v>
      </c>
      <c r="M363" s="12">
        <v>1</v>
      </c>
      <c r="N363" s="34" t="str">
        <f>HYPERLINK("http://www.tandfebooks.com/isbn/9780203853184")</f>
        <v>http://www.tandfebooks.com/isbn/9780203853184</v>
      </c>
      <c r="O363" s="32" t="s">
        <v>2584</v>
      </c>
    </row>
    <row r="364" spans="1:15">
      <c r="A364" s="4">
        <v>363</v>
      </c>
      <c r="B364" s="5" t="s">
        <v>306</v>
      </c>
      <c r="C364" s="5" t="s">
        <v>3154</v>
      </c>
      <c r="D364" s="17" t="s">
        <v>1999</v>
      </c>
      <c r="E364" s="17" t="s">
        <v>2000</v>
      </c>
      <c r="F364" s="20" t="s">
        <v>2986</v>
      </c>
      <c r="G364" s="20" t="s">
        <v>3855</v>
      </c>
      <c r="H364" s="23" t="s">
        <v>3155</v>
      </c>
      <c r="I364" s="12">
        <v>2010</v>
      </c>
      <c r="J364" s="12">
        <v>1</v>
      </c>
      <c r="K364" s="5" t="s">
        <v>3156</v>
      </c>
      <c r="L364" s="5" t="s">
        <v>783</v>
      </c>
      <c r="M364" s="12">
        <v>1</v>
      </c>
      <c r="N364" s="34" t="str">
        <f>HYPERLINK("http://www.tandfebooks.com/isbn/9780203869864")</f>
        <v>http://www.tandfebooks.com/isbn/9780203869864</v>
      </c>
      <c r="O364" s="32" t="s">
        <v>2584</v>
      </c>
    </row>
    <row r="365" spans="1:15">
      <c r="A365" s="4">
        <v>364</v>
      </c>
      <c r="B365" s="5" t="s">
        <v>306</v>
      </c>
      <c r="C365" s="5" t="s">
        <v>3157</v>
      </c>
      <c r="D365" s="17" t="s">
        <v>2001</v>
      </c>
      <c r="E365" s="17" t="s">
        <v>2002</v>
      </c>
      <c r="F365" s="20" t="s">
        <v>2987</v>
      </c>
      <c r="G365" s="20" t="s">
        <v>3856</v>
      </c>
      <c r="H365" s="23" t="s">
        <v>3158</v>
      </c>
      <c r="I365" s="12">
        <v>2010</v>
      </c>
      <c r="J365" s="12">
        <v>1</v>
      </c>
      <c r="K365" s="5" t="s">
        <v>3159</v>
      </c>
      <c r="L365" s="5" t="s">
        <v>783</v>
      </c>
      <c r="M365" s="12">
        <v>1</v>
      </c>
      <c r="N365" s="34" t="str">
        <f>HYPERLINK("http://www.tandfebooks.com/isbn/9780203854792")</f>
        <v>http://www.tandfebooks.com/isbn/9780203854792</v>
      </c>
      <c r="O365" s="32" t="s">
        <v>2584</v>
      </c>
    </row>
    <row r="366" spans="1:15">
      <c r="A366" s="4">
        <v>365</v>
      </c>
      <c r="B366" s="5" t="s">
        <v>306</v>
      </c>
      <c r="C366" s="5" t="s">
        <v>804</v>
      </c>
      <c r="D366" s="17" t="s">
        <v>2003</v>
      </c>
      <c r="E366" s="17" t="s">
        <v>2004</v>
      </c>
      <c r="F366" s="20" t="s">
        <v>2988</v>
      </c>
      <c r="G366" s="20" t="s">
        <v>3893</v>
      </c>
      <c r="H366" s="23" t="s">
        <v>805</v>
      </c>
      <c r="I366" s="12">
        <v>2010</v>
      </c>
      <c r="J366" s="12">
        <v>1</v>
      </c>
      <c r="K366" s="7" t="s">
        <v>424</v>
      </c>
      <c r="L366" s="5" t="s">
        <v>783</v>
      </c>
      <c r="M366" s="12">
        <v>1</v>
      </c>
      <c r="N366" s="34" t="str">
        <f>HYPERLINK("http://www.tandfebooks.com/isbn/9780203842072")</f>
        <v>http://www.tandfebooks.com/isbn/9780203842072</v>
      </c>
      <c r="O366" s="32" t="s">
        <v>2584</v>
      </c>
    </row>
    <row r="367" spans="1:15">
      <c r="A367" s="4">
        <v>366</v>
      </c>
      <c r="B367" s="5" t="s">
        <v>306</v>
      </c>
      <c r="C367" s="5" t="s">
        <v>3163</v>
      </c>
      <c r="D367" s="17" t="s">
        <v>2005</v>
      </c>
      <c r="E367" s="17" t="s">
        <v>2006</v>
      </c>
      <c r="F367" s="20" t="s">
        <v>2989</v>
      </c>
      <c r="G367" s="20" t="s">
        <v>3894</v>
      </c>
      <c r="H367" s="23" t="s">
        <v>3164</v>
      </c>
      <c r="I367" s="12">
        <v>2011</v>
      </c>
      <c r="J367" s="12">
        <v>1</v>
      </c>
      <c r="K367" s="5" t="s">
        <v>3165</v>
      </c>
      <c r="L367" s="5" t="s">
        <v>783</v>
      </c>
      <c r="M367" s="12">
        <v>1</v>
      </c>
      <c r="N367" s="34" t="str">
        <f>HYPERLINK("http://www.tandfebooks.com/isbn/9780203844748")</f>
        <v>http://www.tandfebooks.com/isbn/9780203844748</v>
      </c>
      <c r="O367" s="32" t="s">
        <v>2584</v>
      </c>
    </row>
    <row r="368" spans="1:15">
      <c r="A368" s="4">
        <v>367</v>
      </c>
      <c r="B368" s="5" t="s">
        <v>306</v>
      </c>
      <c r="C368" s="5" t="s">
        <v>940</v>
      </c>
      <c r="D368" s="17" t="s">
        <v>2007</v>
      </c>
      <c r="E368" s="17" t="s">
        <v>2008</v>
      </c>
      <c r="F368" s="20" t="s">
        <v>2990</v>
      </c>
      <c r="G368" s="20" t="s">
        <v>3895</v>
      </c>
      <c r="H368" s="23" t="s">
        <v>941</v>
      </c>
      <c r="I368" s="12">
        <v>2009</v>
      </c>
      <c r="J368" s="12">
        <v>1</v>
      </c>
      <c r="K368" s="7" t="s">
        <v>425</v>
      </c>
      <c r="L368" s="5" t="s">
        <v>791</v>
      </c>
      <c r="M368" s="12">
        <v>1</v>
      </c>
      <c r="N368" s="34" t="str">
        <f>HYPERLINK("http://www.tandfebooks.com/isbn/9780203837962")</f>
        <v>http://www.tandfebooks.com/isbn/9780203837962</v>
      </c>
      <c r="O368" s="32" t="s">
        <v>2584</v>
      </c>
    </row>
    <row r="369" spans="1:15">
      <c r="A369" s="4">
        <v>368</v>
      </c>
      <c r="B369" s="5" t="s">
        <v>306</v>
      </c>
      <c r="C369" s="5" t="s">
        <v>3166</v>
      </c>
      <c r="D369" s="17" t="s">
        <v>2009</v>
      </c>
      <c r="E369" s="17" t="s">
        <v>2010</v>
      </c>
      <c r="F369" s="20" t="s">
        <v>2991</v>
      </c>
      <c r="G369" s="20" t="s">
        <v>3896</v>
      </c>
      <c r="H369" s="23" t="s">
        <v>834</v>
      </c>
      <c r="I369" s="12">
        <v>2010</v>
      </c>
      <c r="J369" s="12">
        <v>1</v>
      </c>
      <c r="K369" s="5" t="s">
        <v>835</v>
      </c>
      <c r="L369" s="5" t="s">
        <v>783</v>
      </c>
      <c r="M369" s="12">
        <v>1</v>
      </c>
      <c r="N369" s="34" t="str">
        <f>HYPERLINK("http://www.tandfebooks.com/isbn/9780203840634")</f>
        <v>http://www.tandfebooks.com/isbn/9780203840634</v>
      </c>
      <c r="O369" s="32" t="s">
        <v>2584</v>
      </c>
    </row>
    <row r="370" spans="1:15">
      <c r="A370" s="4">
        <v>369</v>
      </c>
      <c r="B370" s="5" t="s">
        <v>306</v>
      </c>
      <c r="C370" s="5" t="s">
        <v>836</v>
      </c>
      <c r="D370" s="17" t="s">
        <v>2011</v>
      </c>
      <c r="E370" s="17" t="s">
        <v>2012</v>
      </c>
      <c r="F370" s="20" t="s">
        <v>2992</v>
      </c>
      <c r="G370" s="20" t="s">
        <v>3897</v>
      </c>
      <c r="H370" s="23" t="s">
        <v>837</v>
      </c>
      <c r="I370" s="12">
        <v>2010</v>
      </c>
      <c r="J370" s="13">
        <v>2</v>
      </c>
      <c r="K370" s="7" t="s">
        <v>426</v>
      </c>
      <c r="L370" s="5" t="s">
        <v>783</v>
      </c>
      <c r="M370" s="12">
        <v>1</v>
      </c>
      <c r="N370" s="34" t="str">
        <f>HYPERLINK("http://www.tandfebooks.com/isbn/9781849775144")</f>
        <v>http://www.tandfebooks.com/isbn/9781849775144</v>
      </c>
      <c r="O370" s="32" t="s">
        <v>2584</v>
      </c>
    </row>
    <row r="371" spans="1:15">
      <c r="A371" s="4">
        <v>370</v>
      </c>
      <c r="B371" s="5" t="s">
        <v>306</v>
      </c>
      <c r="C371" s="5" t="s">
        <v>838</v>
      </c>
      <c r="D371" s="17" t="s">
        <v>2013</v>
      </c>
      <c r="E371" s="17" t="s">
        <v>2014</v>
      </c>
      <c r="F371" s="20" t="s">
        <v>2993</v>
      </c>
      <c r="G371" s="20" t="s">
        <v>3898</v>
      </c>
      <c r="H371" s="23" t="s">
        <v>839</v>
      </c>
      <c r="I371" s="12">
        <v>2010</v>
      </c>
      <c r="J371" s="12">
        <v>1</v>
      </c>
      <c r="K371" s="7" t="s">
        <v>427</v>
      </c>
      <c r="L371" s="5" t="s">
        <v>276</v>
      </c>
      <c r="M371" s="12">
        <v>1</v>
      </c>
      <c r="N371" s="34" t="str">
        <f>HYPERLINK("http://www.tandfebooks.com/isbn/9780203857052")</f>
        <v>http://www.tandfebooks.com/isbn/9780203857052</v>
      </c>
      <c r="O371" s="32" t="s">
        <v>2584</v>
      </c>
    </row>
    <row r="372" spans="1:15">
      <c r="A372" s="4">
        <v>371</v>
      </c>
      <c r="B372" s="5" t="s">
        <v>306</v>
      </c>
      <c r="C372" s="5" t="s">
        <v>806</v>
      </c>
      <c r="D372" s="17" t="s">
        <v>2015</v>
      </c>
      <c r="E372" s="17" t="s">
        <v>2016</v>
      </c>
      <c r="F372" s="20" t="s">
        <v>2994</v>
      </c>
      <c r="G372" s="20" t="s">
        <v>3899</v>
      </c>
      <c r="H372" s="23" t="s">
        <v>807</v>
      </c>
      <c r="I372" s="12">
        <v>2009</v>
      </c>
      <c r="J372" s="12">
        <v>1</v>
      </c>
      <c r="K372" s="5" t="s">
        <v>808</v>
      </c>
      <c r="L372" s="5" t="s">
        <v>783</v>
      </c>
      <c r="M372" s="12">
        <v>1</v>
      </c>
      <c r="N372" s="34" t="str">
        <f>HYPERLINK("http://www.tandfebooks.com/isbn/9780203880692")</f>
        <v>http://www.tandfebooks.com/isbn/9780203880692</v>
      </c>
      <c r="O372" s="32" t="s">
        <v>2584</v>
      </c>
    </row>
    <row r="373" spans="1:15">
      <c r="A373" s="4">
        <v>372</v>
      </c>
      <c r="B373" s="5" t="s">
        <v>306</v>
      </c>
      <c r="C373" s="5" t="s">
        <v>840</v>
      </c>
      <c r="D373" s="17" t="s">
        <v>2017</v>
      </c>
      <c r="E373" s="17" t="s">
        <v>2018</v>
      </c>
      <c r="F373" s="20" t="s">
        <v>2995</v>
      </c>
      <c r="G373" s="20" t="s">
        <v>3900</v>
      </c>
      <c r="H373" s="23" t="s">
        <v>841</v>
      </c>
      <c r="I373" s="12">
        <v>2010</v>
      </c>
      <c r="J373" s="12">
        <v>1</v>
      </c>
      <c r="K373" s="7" t="s">
        <v>428</v>
      </c>
      <c r="L373" s="5" t="s">
        <v>783</v>
      </c>
      <c r="M373" s="12">
        <v>1</v>
      </c>
      <c r="N373" s="34" t="str">
        <f>HYPERLINK("http://www.tandfebooks.com/isbn/9780203884324")</f>
        <v>http://www.tandfebooks.com/isbn/9780203884324</v>
      </c>
      <c r="O373" s="32" t="s">
        <v>2584</v>
      </c>
    </row>
    <row r="374" spans="1:15">
      <c r="A374" s="4">
        <v>373</v>
      </c>
      <c r="B374" s="5" t="s">
        <v>306</v>
      </c>
      <c r="C374" s="5" t="s">
        <v>844</v>
      </c>
      <c r="D374" s="17" t="s">
        <v>2019</v>
      </c>
      <c r="E374" s="17" t="s">
        <v>2020</v>
      </c>
      <c r="F374" s="20" t="s">
        <v>2996</v>
      </c>
      <c r="G374" s="20" t="s">
        <v>3901</v>
      </c>
      <c r="H374" s="23" t="s">
        <v>845</v>
      </c>
      <c r="I374" s="12">
        <v>2010</v>
      </c>
      <c r="J374" s="12">
        <v>1</v>
      </c>
      <c r="K374" s="7" t="s">
        <v>429</v>
      </c>
      <c r="L374" s="5" t="s">
        <v>783</v>
      </c>
      <c r="M374" s="12">
        <v>1</v>
      </c>
      <c r="N374" s="34" t="str">
        <f>HYPERLINK("http://www.tandfebooks.com/isbn/9780203827871")</f>
        <v>http://www.tandfebooks.com/isbn/9780203827871</v>
      </c>
      <c r="O374" s="32" t="s">
        <v>2584</v>
      </c>
    </row>
    <row r="375" spans="1:15">
      <c r="A375" s="4">
        <v>374</v>
      </c>
      <c r="B375" s="5" t="s">
        <v>306</v>
      </c>
      <c r="C375" s="5" t="s">
        <v>846</v>
      </c>
      <c r="D375" s="17" t="s">
        <v>2021</v>
      </c>
      <c r="E375" s="17" t="s">
        <v>2022</v>
      </c>
      <c r="F375" s="20" t="s">
        <v>2997</v>
      </c>
      <c r="G375" s="20" t="s">
        <v>3902</v>
      </c>
      <c r="H375" s="23" t="s">
        <v>847</v>
      </c>
      <c r="I375" s="12">
        <v>2010</v>
      </c>
      <c r="J375" s="12">
        <v>1</v>
      </c>
      <c r="K375" s="5" t="s">
        <v>430</v>
      </c>
      <c r="L375" s="5" t="s">
        <v>791</v>
      </c>
      <c r="M375" s="12">
        <v>1</v>
      </c>
      <c r="N375" s="34" t="str">
        <f>HYPERLINK("http://www.tandfebooks.com/isbn/9780203848043")</f>
        <v>http://www.tandfebooks.com/isbn/9780203848043</v>
      </c>
      <c r="O375" s="32" t="s">
        <v>2584</v>
      </c>
    </row>
    <row r="376" spans="1:15">
      <c r="A376" s="4">
        <v>375</v>
      </c>
      <c r="B376" s="5" t="s">
        <v>306</v>
      </c>
      <c r="C376" s="5" t="s">
        <v>780</v>
      </c>
      <c r="D376" s="17" t="s">
        <v>2023</v>
      </c>
      <c r="E376" s="17" t="s">
        <v>2024</v>
      </c>
      <c r="F376" s="20" t="s">
        <v>2998</v>
      </c>
      <c r="G376" s="20" t="s">
        <v>3903</v>
      </c>
      <c r="H376" s="23" t="s">
        <v>3204</v>
      </c>
      <c r="I376" s="12">
        <v>2011</v>
      </c>
      <c r="J376" s="12">
        <v>1</v>
      </c>
      <c r="K376" s="5" t="s">
        <v>269</v>
      </c>
      <c r="L376" s="5" t="s">
        <v>783</v>
      </c>
      <c r="M376" s="12">
        <v>1</v>
      </c>
      <c r="N376" s="34" t="str">
        <f>HYPERLINK("http://www.tandfebooks.com/isbn/9780203846360")</f>
        <v>http://www.tandfebooks.com/isbn/9780203846360</v>
      </c>
      <c r="O376" s="32" t="s">
        <v>2584</v>
      </c>
    </row>
    <row r="377" spans="1:15">
      <c r="A377" s="4">
        <v>376</v>
      </c>
      <c r="B377" s="5" t="s">
        <v>306</v>
      </c>
      <c r="C377" s="5" t="s">
        <v>780</v>
      </c>
      <c r="D377" s="17" t="s">
        <v>2025</v>
      </c>
      <c r="E377" s="17" t="s">
        <v>2026</v>
      </c>
      <c r="F377" s="20" t="s">
        <v>2999</v>
      </c>
      <c r="G377" s="20" t="s">
        <v>3904</v>
      </c>
      <c r="H377" s="23" t="s">
        <v>3205</v>
      </c>
      <c r="I377" s="12">
        <v>2011</v>
      </c>
      <c r="J377" s="12">
        <v>1</v>
      </c>
      <c r="K377" s="5" t="s">
        <v>269</v>
      </c>
      <c r="L377" s="5" t="s">
        <v>783</v>
      </c>
      <c r="M377" s="12">
        <v>1</v>
      </c>
      <c r="N377" s="34" t="str">
        <f>HYPERLINK("http://www.tandfebooks.com/isbn/9780203846131")</f>
        <v>http://www.tandfebooks.com/isbn/9780203846131</v>
      </c>
      <c r="O377" s="32" t="s">
        <v>2584</v>
      </c>
    </row>
    <row r="378" spans="1:15">
      <c r="A378" s="4">
        <v>377</v>
      </c>
      <c r="B378" s="5" t="s">
        <v>306</v>
      </c>
      <c r="C378" s="5" t="s">
        <v>786</v>
      </c>
      <c r="D378" s="17" t="s">
        <v>2027</v>
      </c>
      <c r="E378" s="17" t="s">
        <v>2028</v>
      </c>
      <c r="F378" s="20" t="s">
        <v>3000</v>
      </c>
      <c r="G378" s="20" t="s">
        <v>3905</v>
      </c>
      <c r="H378" s="23" t="s">
        <v>787</v>
      </c>
      <c r="I378" s="12">
        <v>2009</v>
      </c>
      <c r="J378" s="12">
        <v>1</v>
      </c>
      <c r="K378" s="5" t="s">
        <v>788</v>
      </c>
      <c r="L378" s="5" t="s">
        <v>783</v>
      </c>
      <c r="M378" s="12">
        <v>1</v>
      </c>
      <c r="N378" s="34" t="str">
        <f>HYPERLINK("http://www.tandfebooks.com/isbn/9780080942643")</f>
        <v>http://www.tandfebooks.com/isbn/9780080942643</v>
      </c>
      <c r="O378" s="32" t="s">
        <v>2584</v>
      </c>
    </row>
    <row r="379" spans="1:15">
      <c r="A379" s="4">
        <v>378</v>
      </c>
      <c r="B379" s="5" t="s">
        <v>306</v>
      </c>
      <c r="C379" s="5" t="s">
        <v>3206</v>
      </c>
      <c r="D379" s="17" t="s">
        <v>1985</v>
      </c>
      <c r="E379" s="17" t="s">
        <v>1986</v>
      </c>
      <c r="F379" s="20" t="s">
        <v>3001</v>
      </c>
      <c r="G379" s="20" t="s">
        <v>3906</v>
      </c>
      <c r="H379" s="23" t="s">
        <v>3207</v>
      </c>
      <c r="I379" s="12">
        <v>2009</v>
      </c>
      <c r="J379" s="12">
        <v>1</v>
      </c>
      <c r="K379" s="5" t="s">
        <v>3208</v>
      </c>
      <c r="L379" s="5" t="s">
        <v>783</v>
      </c>
      <c r="M379" s="12">
        <v>1</v>
      </c>
      <c r="N379" s="34" t="str">
        <f>HYPERLINK("http://www.tandfebooks.com/isbn/9780203874400")</f>
        <v>http://www.tandfebooks.com/isbn/9780203874400</v>
      </c>
      <c r="O379" s="32" t="s">
        <v>2584</v>
      </c>
    </row>
    <row r="380" spans="1:15">
      <c r="A380" s="4">
        <v>379</v>
      </c>
      <c r="B380" s="5" t="s">
        <v>306</v>
      </c>
      <c r="C380" s="5" t="s">
        <v>225</v>
      </c>
      <c r="D380" s="17" t="s">
        <v>2029</v>
      </c>
      <c r="E380" s="17" t="s">
        <v>2030</v>
      </c>
      <c r="F380" s="20" t="s">
        <v>3002</v>
      </c>
      <c r="G380" s="20" t="s">
        <v>3907</v>
      </c>
      <c r="H380" s="23" t="s">
        <v>3215</v>
      </c>
      <c r="I380" s="12">
        <v>2011</v>
      </c>
      <c r="J380" s="12">
        <v>1</v>
      </c>
      <c r="K380" s="5" t="s">
        <v>3216</v>
      </c>
      <c r="L380" s="5" t="s">
        <v>791</v>
      </c>
      <c r="M380" s="12">
        <v>1</v>
      </c>
      <c r="N380" s="34" t="str">
        <f>HYPERLINK("http://www.tandfebooks.com/isbn/9780203840818")</f>
        <v>http://www.tandfebooks.com/isbn/9780203840818</v>
      </c>
      <c r="O380" s="32" t="s">
        <v>2584</v>
      </c>
    </row>
    <row r="381" spans="1:15">
      <c r="A381" s="4">
        <v>380</v>
      </c>
      <c r="B381" s="5" t="s">
        <v>306</v>
      </c>
      <c r="C381" s="5" t="s">
        <v>942</v>
      </c>
      <c r="D381" s="17" t="s">
        <v>1939</v>
      </c>
      <c r="E381" s="17" t="s">
        <v>1907</v>
      </c>
      <c r="F381" s="20" t="s">
        <v>3003</v>
      </c>
      <c r="G381" s="20" t="s">
        <v>3908</v>
      </c>
      <c r="H381" s="23" t="s">
        <v>943</v>
      </c>
      <c r="I381" s="12">
        <v>2010</v>
      </c>
      <c r="J381" s="12">
        <v>1</v>
      </c>
      <c r="K381" s="5" t="s">
        <v>944</v>
      </c>
      <c r="L381" s="5" t="s">
        <v>783</v>
      </c>
      <c r="M381" s="12">
        <v>1</v>
      </c>
      <c r="N381" s="34" t="str">
        <f>HYPERLINK("http://www.tandfebooks.com/isbn/9780203866955")</f>
        <v>http://www.tandfebooks.com/isbn/9780203866955</v>
      </c>
      <c r="O381" s="32" t="s">
        <v>2584</v>
      </c>
    </row>
    <row r="382" spans="1:15">
      <c r="A382" s="4">
        <v>381</v>
      </c>
      <c r="B382" s="5" t="s">
        <v>306</v>
      </c>
      <c r="C382" s="5" t="s">
        <v>780</v>
      </c>
      <c r="D382" s="17" t="s">
        <v>2031</v>
      </c>
      <c r="E382" s="17" t="s">
        <v>2032</v>
      </c>
      <c r="F382" s="20" t="s">
        <v>3004</v>
      </c>
      <c r="G382" s="20" t="s">
        <v>3909</v>
      </c>
      <c r="H382" s="23" t="s">
        <v>3217</v>
      </c>
      <c r="I382" s="12">
        <v>2011</v>
      </c>
      <c r="J382" s="12">
        <v>1</v>
      </c>
      <c r="K382" s="5" t="s">
        <v>3218</v>
      </c>
      <c r="L382" s="5" t="s">
        <v>783</v>
      </c>
      <c r="M382" s="12">
        <v>1</v>
      </c>
      <c r="N382" s="34" t="str">
        <f>HYPERLINK("http://www.tandfebooks.com/isbn/9780203836408")</f>
        <v>http://www.tandfebooks.com/isbn/9780203836408</v>
      </c>
      <c r="O382" s="32" t="s">
        <v>2584</v>
      </c>
    </row>
    <row r="383" spans="1:15">
      <c r="A383" s="4">
        <v>382</v>
      </c>
      <c r="B383" s="5" t="s">
        <v>306</v>
      </c>
      <c r="C383" s="5" t="s">
        <v>3219</v>
      </c>
      <c r="D383" s="17" t="s">
        <v>2033</v>
      </c>
      <c r="E383" s="17" t="s">
        <v>2034</v>
      </c>
      <c r="F383" s="20" t="s">
        <v>3005</v>
      </c>
      <c r="G383" s="20" t="s">
        <v>3910</v>
      </c>
      <c r="H383" s="23" t="s">
        <v>3220</v>
      </c>
      <c r="I383" s="12">
        <v>2011</v>
      </c>
      <c r="J383" s="12">
        <v>1</v>
      </c>
      <c r="K383" s="7" t="s">
        <v>431</v>
      </c>
      <c r="L383" s="5" t="s">
        <v>783</v>
      </c>
      <c r="M383" s="12">
        <v>1</v>
      </c>
      <c r="N383" s="34" t="str">
        <f>HYPERLINK("http://www.tandfebooks.com/isbn/9780203829394")</f>
        <v>http://www.tandfebooks.com/isbn/9780203829394</v>
      </c>
      <c r="O383" s="32" t="s">
        <v>2584</v>
      </c>
    </row>
    <row r="384" spans="1:15">
      <c r="A384" s="4">
        <v>383</v>
      </c>
      <c r="B384" s="5" t="s">
        <v>306</v>
      </c>
      <c r="C384" s="5" t="s">
        <v>3221</v>
      </c>
      <c r="D384" s="17" t="s">
        <v>2035</v>
      </c>
      <c r="E384" s="17" t="s">
        <v>2036</v>
      </c>
      <c r="F384" s="20" t="s">
        <v>3006</v>
      </c>
      <c r="G384" s="20" t="s">
        <v>3911</v>
      </c>
      <c r="H384" s="23" t="s">
        <v>3222</v>
      </c>
      <c r="I384" s="12">
        <v>2012</v>
      </c>
      <c r="J384" s="12">
        <v>1</v>
      </c>
      <c r="K384" s="7" t="s">
        <v>432</v>
      </c>
      <c r="L384" s="5" t="s">
        <v>783</v>
      </c>
      <c r="M384" s="12">
        <v>1</v>
      </c>
      <c r="N384" s="34" t="str">
        <f>HYPERLINK("http://www.tandfebooks.com/isbn/9780203813607")</f>
        <v>http://www.tandfebooks.com/isbn/9780203813607</v>
      </c>
      <c r="O384" s="32" t="s">
        <v>2584</v>
      </c>
    </row>
    <row r="385" spans="1:15">
      <c r="A385" s="4">
        <v>384</v>
      </c>
      <c r="B385" s="5" t="s">
        <v>306</v>
      </c>
      <c r="C385" s="5" t="s">
        <v>3223</v>
      </c>
      <c r="D385" s="17" t="s">
        <v>2037</v>
      </c>
      <c r="E385" s="17" t="s">
        <v>2038</v>
      </c>
      <c r="F385" s="20" t="s">
        <v>3007</v>
      </c>
      <c r="G385" s="20" t="s">
        <v>3912</v>
      </c>
      <c r="H385" s="23" t="s">
        <v>3224</v>
      </c>
      <c r="I385" s="12">
        <v>2009</v>
      </c>
      <c r="J385" s="12">
        <v>1</v>
      </c>
      <c r="K385" s="5" t="s">
        <v>3225</v>
      </c>
      <c r="L385" s="5" t="s">
        <v>783</v>
      </c>
      <c r="M385" s="12">
        <v>1</v>
      </c>
      <c r="N385" s="34" t="str">
        <f>HYPERLINK("http://www.tandfebooks.com/isbn/9780203875919")</f>
        <v>http://www.tandfebooks.com/isbn/9780203875919</v>
      </c>
      <c r="O385" s="32" t="s">
        <v>2584</v>
      </c>
    </row>
    <row r="386" spans="1:15">
      <c r="A386" s="4">
        <v>385</v>
      </c>
      <c r="B386" s="5" t="s">
        <v>306</v>
      </c>
      <c r="C386" s="5" t="s">
        <v>3229</v>
      </c>
      <c r="D386" s="17" t="s">
        <v>2039</v>
      </c>
      <c r="E386" s="17" t="s">
        <v>2040</v>
      </c>
      <c r="F386" s="20" t="s">
        <v>3008</v>
      </c>
      <c r="G386" s="20" t="s">
        <v>3913</v>
      </c>
      <c r="H386" s="23" t="s">
        <v>3230</v>
      </c>
      <c r="I386" s="12">
        <v>2009</v>
      </c>
      <c r="J386" s="12">
        <v>1</v>
      </c>
      <c r="K386" s="7" t="s">
        <v>433</v>
      </c>
      <c r="L386" s="5" t="s">
        <v>783</v>
      </c>
      <c r="M386" s="12">
        <v>1</v>
      </c>
      <c r="N386" s="34" t="str">
        <f>HYPERLINK("http://www.tandfebooks.com/isbn/9780203873090")</f>
        <v>http://www.tandfebooks.com/isbn/9780203873090</v>
      </c>
      <c r="O386" s="32" t="s">
        <v>2584</v>
      </c>
    </row>
    <row r="387" spans="1:15">
      <c r="A387" s="4">
        <v>386</v>
      </c>
      <c r="B387" s="5" t="s">
        <v>306</v>
      </c>
      <c r="C387" s="5" t="s">
        <v>809</v>
      </c>
      <c r="D387" s="17" t="s">
        <v>2041</v>
      </c>
      <c r="E387" s="17" t="s">
        <v>2042</v>
      </c>
      <c r="F387" s="20" t="s">
        <v>3009</v>
      </c>
      <c r="G387" s="20" t="s">
        <v>3914</v>
      </c>
      <c r="H387" s="23" t="s">
        <v>810</v>
      </c>
      <c r="I387" s="12">
        <v>2010</v>
      </c>
      <c r="J387" s="12">
        <v>1</v>
      </c>
      <c r="K387" s="5" t="s">
        <v>811</v>
      </c>
      <c r="L387" s="5" t="s">
        <v>783</v>
      </c>
      <c r="M387" s="12">
        <v>1</v>
      </c>
      <c r="N387" s="34" t="str">
        <f>HYPERLINK("http://www.tandfebooks.com/isbn/9780203846742")</f>
        <v>http://www.tandfebooks.com/isbn/9780203846742</v>
      </c>
      <c r="O387" s="32" t="s">
        <v>2584</v>
      </c>
    </row>
    <row r="388" spans="1:15">
      <c r="A388" s="4">
        <v>387</v>
      </c>
      <c r="B388" s="5" t="s">
        <v>306</v>
      </c>
      <c r="C388" s="5" t="s">
        <v>3209</v>
      </c>
      <c r="D388" s="17" t="s">
        <v>2043</v>
      </c>
      <c r="E388" s="17" t="s">
        <v>2044</v>
      </c>
      <c r="F388" s="20" t="s">
        <v>3010</v>
      </c>
      <c r="G388" s="20" t="s">
        <v>149</v>
      </c>
      <c r="H388" s="23" t="s">
        <v>3231</v>
      </c>
      <c r="I388" s="12">
        <v>2010</v>
      </c>
      <c r="J388" s="12">
        <v>1</v>
      </c>
      <c r="K388" s="7" t="s">
        <v>434</v>
      </c>
      <c r="L388" s="5" t="s">
        <v>783</v>
      </c>
      <c r="M388" s="12">
        <v>1</v>
      </c>
      <c r="N388" s="34" t="str">
        <f>HYPERLINK("http://www.tandfebooks.com/isbn/9780203863381")</f>
        <v>http://www.tandfebooks.com/isbn/9780203863381</v>
      </c>
      <c r="O388" s="32" t="s">
        <v>2584</v>
      </c>
    </row>
    <row r="389" spans="1:15">
      <c r="A389" s="4">
        <v>388</v>
      </c>
      <c r="B389" s="5" t="s">
        <v>306</v>
      </c>
      <c r="C389" s="5" t="s">
        <v>1701</v>
      </c>
      <c r="D389" s="17" t="s">
        <v>2045</v>
      </c>
      <c r="E389" s="17" t="s">
        <v>2046</v>
      </c>
      <c r="F389" s="20" t="s">
        <v>3011</v>
      </c>
      <c r="G389" s="20" t="s">
        <v>150</v>
      </c>
      <c r="H389" s="23" t="s">
        <v>3234</v>
      </c>
      <c r="I389" s="12">
        <v>2009</v>
      </c>
      <c r="J389" s="12">
        <v>1</v>
      </c>
      <c r="K389" s="7" t="s">
        <v>435</v>
      </c>
      <c r="L389" s="5" t="s">
        <v>783</v>
      </c>
      <c r="M389" s="12">
        <v>1</v>
      </c>
      <c r="N389" s="34" t="str">
        <f>HYPERLINK("http://www.tandfebooks.com/isbn/9781849770231")</f>
        <v>http://www.tandfebooks.com/isbn/9781849770231</v>
      </c>
      <c r="O389" s="32" t="s">
        <v>2584</v>
      </c>
    </row>
    <row r="390" spans="1:15">
      <c r="A390" s="4">
        <v>389</v>
      </c>
      <c r="B390" s="5" t="s">
        <v>306</v>
      </c>
      <c r="C390" s="5" t="s">
        <v>1690</v>
      </c>
      <c r="D390" s="17" t="s">
        <v>2047</v>
      </c>
      <c r="E390" s="17" t="s">
        <v>2048</v>
      </c>
      <c r="F390" s="20" t="s">
        <v>3012</v>
      </c>
      <c r="G390" s="20" t="s">
        <v>151</v>
      </c>
      <c r="H390" s="23" t="s">
        <v>3241</v>
      </c>
      <c r="I390" s="12">
        <v>2010</v>
      </c>
      <c r="J390" s="12">
        <v>1</v>
      </c>
      <c r="K390" s="5" t="s">
        <v>3242</v>
      </c>
      <c r="L390" s="5" t="s">
        <v>783</v>
      </c>
      <c r="M390" s="12">
        <v>1</v>
      </c>
      <c r="N390" s="34" t="str">
        <f>HYPERLINK("http://www.tandfebooks.com/isbn/9780203893517")</f>
        <v>http://www.tandfebooks.com/isbn/9780203893517</v>
      </c>
      <c r="O390" s="32" t="s">
        <v>2584</v>
      </c>
    </row>
    <row r="391" spans="1:15">
      <c r="A391" s="4">
        <v>390</v>
      </c>
      <c r="B391" s="5" t="s">
        <v>306</v>
      </c>
      <c r="C391" s="5" t="s">
        <v>3243</v>
      </c>
      <c r="D391" s="17" t="s">
        <v>2049</v>
      </c>
      <c r="E391" s="17" t="s">
        <v>2050</v>
      </c>
      <c r="F391" s="20" t="s">
        <v>3013</v>
      </c>
      <c r="G391" s="20" t="s">
        <v>152</v>
      </c>
      <c r="H391" s="23" t="s">
        <v>3244</v>
      </c>
      <c r="I391" s="12">
        <v>2009</v>
      </c>
      <c r="J391" s="12">
        <v>1</v>
      </c>
      <c r="K391" s="5" t="s">
        <v>3245</v>
      </c>
      <c r="L391" s="5" t="s">
        <v>783</v>
      </c>
      <c r="M391" s="12">
        <v>1</v>
      </c>
      <c r="N391" s="34" t="str">
        <f>HYPERLINK("http://www.tandfebooks.com/isbn/9780203884300")</f>
        <v>http://www.tandfebooks.com/isbn/9780203884300</v>
      </c>
      <c r="O391" s="32" t="s">
        <v>2584</v>
      </c>
    </row>
    <row r="392" spans="1:15">
      <c r="A392" s="4">
        <v>391</v>
      </c>
      <c r="B392" s="5" t="s">
        <v>306</v>
      </c>
      <c r="C392" s="5" t="s">
        <v>3248</v>
      </c>
      <c r="D392" s="17" t="s">
        <v>2051</v>
      </c>
      <c r="E392" s="17" t="s">
        <v>2052</v>
      </c>
      <c r="F392" s="20" t="s">
        <v>3014</v>
      </c>
      <c r="G392" s="20" t="s">
        <v>153</v>
      </c>
      <c r="H392" s="23" t="s">
        <v>3249</v>
      </c>
      <c r="I392" s="12">
        <v>2011</v>
      </c>
      <c r="J392" s="12">
        <v>1</v>
      </c>
      <c r="K392" s="7" t="s">
        <v>436</v>
      </c>
      <c r="L392" s="5" t="s">
        <v>783</v>
      </c>
      <c r="M392" s="12">
        <v>1</v>
      </c>
      <c r="N392" s="34" t="str">
        <f>HYPERLINK("http://www.tandfebooks.com/isbn/9780203834404")</f>
        <v>http://www.tandfebooks.com/isbn/9780203834404</v>
      </c>
      <c r="O392" s="32" t="s">
        <v>2584</v>
      </c>
    </row>
    <row r="393" spans="1:15">
      <c r="A393" s="4">
        <v>392</v>
      </c>
      <c r="B393" s="5" t="s">
        <v>306</v>
      </c>
      <c r="C393" s="5" t="s">
        <v>945</v>
      </c>
      <c r="D393" s="17" t="s">
        <v>2053</v>
      </c>
      <c r="E393" s="17" t="s">
        <v>2054</v>
      </c>
      <c r="F393" s="20" t="s">
        <v>3015</v>
      </c>
      <c r="G393" s="20" t="s">
        <v>154</v>
      </c>
      <c r="H393" s="23" t="s">
        <v>946</v>
      </c>
      <c r="I393" s="12">
        <v>2010</v>
      </c>
      <c r="J393" s="12">
        <v>1</v>
      </c>
      <c r="K393" s="5" t="s">
        <v>947</v>
      </c>
      <c r="L393" s="5" t="s">
        <v>783</v>
      </c>
      <c r="M393" s="12">
        <v>1</v>
      </c>
      <c r="N393" s="34" t="str">
        <f>HYPERLINK("http://www.tandfebooks.com/isbn/9780203852361")</f>
        <v>http://www.tandfebooks.com/isbn/9780203852361</v>
      </c>
      <c r="O393" s="32" t="s">
        <v>2584</v>
      </c>
    </row>
    <row r="394" spans="1:15">
      <c r="A394" s="4">
        <v>393</v>
      </c>
      <c r="B394" s="5" t="s">
        <v>306</v>
      </c>
      <c r="C394" s="5" t="s">
        <v>1701</v>
      </c>
      <c r="D394" s="17" t="s">
        <v>2055</v>
      </c>
      <c r="E394" s="17" t="s">
        <v>2056</v>
      </c>
      <c r="F394" s="20" t="s">
        <v>3016</v>
      </c>
      <c r="G394" s="20" t="s">
        <v>155</v>
      </c>
      <c r="H394" s="23" t="s">
        <v>3250</v>
      </c>
      <c r="I394" s="12">
        <v>2010</v>
      </c>
      <c r="J394" s="12">
        <v>1</v>
      </c>
      <c r="K394" s="5" t="s">
        <v>3251</v>
      </c>
      <c r="L394" s="5" t="s">
        <v>783</v>
      </c>
      <c r="M394" s="12">
        <v>1</v>
      </c>
      <c r="N394" s="34" t="str">
        <f>HYPERLINK("http://www.tandfebooks.com/isbn/9780203856598")</f>
        <v>http://www.tandfebooks.com/isbn/9780203856598</v>
      </c>
      <c r="O394" s="32" t="s">
        <v>2584</v>
      </c>
    </row>
    <row r="395" spans="1:15">
      <c r="A395" s="4">
        <v>394</v>
      </c>
      <c r="B395" s="5" t="s">
        <v>306</v>
      </c>
      <c r="C395" s="5" t="s">
        <v>223</v>
      </c>
      <c r="D395" s="17" t="s">
        <v>2057</v>
      </c>
      <c r="E395" s="17" t="s">
        <v>2058</v>
      </c>
      <c r="F395" s="20" t="s">
        <v>3017</v>
      </c>
      <c r="G395" s="20" t="s">
        <v>156</v>
      </c>
      <c r="H395" s="23" t="s">
        <v>3252</v>
      </c>
      <c r="I395" s="12">
        <v>2011</v>
      </c>
      <c r="J395" s="12">
        <v>1</v>
      </c>
      <c r="K395" s="5" t="s">
        <v>3253</v>
      </c>
      <c r="L395" s="5" t="s">
        <v>783</v>
      </c>
      <c r="M395" s="12">
        <v>1</v>
      </c>
      <c r="N395" s="34" t="str">
        <f>HYPERLINK("http://www.tandfebooks.com/isbn/9780203819104")</f>
        <v>http://www.tandfebooks.com/isbn/9780203819104</v>
      </c>
      <c r="O395" s="32" t="s">
        <v>2584</v>
      </c>
    </row>
    <row r="396" spans="1:15">
      <c r="A396" s="4">
        <v>395</v>
      </c>
      <c r="B396" s="5" t="s">
        <v>306</v>
      </c>
      <c r="C396" s="5" t="s">
        <v>812</v>
      </c>
      <c r="D396" s="17" t="s">
        <v>2059</v>
      </c>
      <c r="E396" s="17" t="s">
        <v>2060</v>
      </c>
      <c r="F396" s="20" t="s">
        <v>3018</v>
      </c>
      <c r="G396" s="20" t="s">
        <v>157</v>
      </c>
      <c r="H396" s="23" t="s">
        <v>813</v>
      </c>
      <c r="I396" s="12">
        <v>2009</v>
      </c>
      <c r="J396" s="12">
        <v>1</v>
      </c>
      <c r="K396" s="7" t="s">
        <v>437</v>
      </c>
      <c r="L396" s="5" t="s">
        <v>791</v>
      </c>
      <c r="M396" s="12">
        <v>1</v>
      </c>
      <c r="N396" s="34" t="str">
        <f>HYPERLINK("http://www.tandfebooks.com/isbn/9781441605054")</f>
        <v>http://www.tandfebooks.com/isbn/9781441605054</v>
      </c>
      <c r="O396" s="32" t="s">
        <v>2584</v>
      </c>
    </row>
    <row r="397" spans="1:15">
      <c r="A397" s="4">
        <v>396</v>
      </c>
      <c r="B397" s="5" t="s">
        <v>306</v>
      </c>
      <c r="C397" s="5" t="s">
        <v>925</v>
      </c>
      <c r="D397" s="17" t="s">
        <v>2061</v>
      </c>
      <c r="E397" s="17" t="s">
        <v>2062</v>
      </c>
      <c r="F397" s="20" t="s">
        <v>3019</v>
      </c>
      <c r="G397" s="20" t="s">
        <v>158</v>
      </c>
      <c r="H397" s="23" t="s">
        <v>926</v>
      </c>
      <c r="I397" s="12">
        <v>2009</v>
      </c>
      <c r="J397" s="12">
        <v>2</v>
      </c>
      <c r="K397" s="5" t="s">
        <v>927</v>
      </c>
      <c r="L397" s="5" t="s">
        <v>783</v>
      </c>
      <c r="M397" s="12">
        <v>1</v>
      </c>
      <c r="N397" s="34" t="str">
        <f>HYPERLINK("http://www.tandfebooks.com/isbn/9780203882719")</f>
        <v>http://www.tandfebooks.com/isbn/9780203882719</v>
      </c>
      <c r="O397" s="32" t="s">
        <v>2584</v>
      </c>
    </row>
    <row r="398" spans="1:15">
      <c r="A398" s="4">
        <v>397</v>
      </c>
      <c r="B398" s="5" t="s">
        <v>306</v>
      </c>
      <c r="C398" s="5" t="s">
        <v>930</v>
      </c>
      <c r="D398" s="17" t="s">
        <v>2063</v>
      </c>
      <c r="E398" s="17" t="s">
        <v>2064</v>
      </c>
      <c r="F398" s="20" t="s">
        <v>3020</v>
      </c>
      <c r="G398" s="20" t="s">
        <v>159</v>
      </c>
      <c r="H398" s="23" t="s">
        <v>931</v>
      </c>
      <c r="I398" s="12">
        <v>2009</v>
      </c>
      <c r="J398" s="12">
        <v>1</v>
      </c>
      <c r="K398" s="5" t="s">
        <v>932</v>
      </c>
      <c r="L398" s="5" t="s">
        <v>783</v>
      </c>
      <c r="M398" s="12">
        <v>1</v>
      </c>
      <c r="N398" s="34" t="str">
        <f>HYPERLINK("http://www.tandfebooks.com/isbn/9780203931011")</f>
        <v>http://www.tandfebooks.com/isbn/9780203931011</v>
      </c>
      <c r="O398" s="32" t="s">
        <v>2584</v>
      </c>
    </row>
    <row r="399" spans="1:15">
      <c r="A399" s="4">
        <v>398</v>
      </c>
      <c r="B399" s="5" t="s">
        <v>306</v>
      </c>
      <c r="C399" s="5" t="s">
        <v>1701</v>
      </c>
      <c r="D399" s="17" t="s">
        <v>2065</v>
      </c>
      <c r="E399" s="17" t="s">
        <v>2066</v>
      </c>
      <c r="F399" s="20" t="s">
        <v>3021</v>
      </c>
      <c r="G399" s="20" t="s">
        <v>160</v>
      </c>
      <c r="H399" s="23" t="s">
        <v>948</v>
      </c>
      <c r="I399" s="12">
        <v>2010</v>
      </c>
      <c r="J399" s="12">
        <v>1</v>
      </c>
      <c r="K399" s="7" t="s">
        <v>438</v>
      </c>
      <c r="L399" s="5" t="s">
        <v>783</v>
      </c>
      <c r="M399" s="12">
        <v>1</v>
      </c>
      <c r="N399" s="34" t="str">
        <f>HYPERLINK("http://www.tandfebooks.com/isbn/9781849775182")</f>
        <v>http://www.tandfebooks.com/isbn/9781849775182</v>
      </c>
      <c r="O399" s="32" t="s">
        <v>2584</v>
      </c>
    </row>
    <row r="400" spans="1:15">
      <c r="A400" s="4">
        <v>399</v>
      </c>
      <c r="B400" s="5" t="s">
        <v>306</v>
      </c>
      <c r="C400" s="5" t="s">
        <v>3157</v>
      </c>
      <c r="D400" s="17" t="s">
        <v>2067</v>
      </c>
      <c r="E400" s="17" t="s">
        <v>2068</v>
      </c>
      <c r="F400" s="20" t="s">
        <v>3022</v>
      </c>
      <c r="G400" s="20" t="s">
        <v>3857</v>
      </c>
      <c r="H400" s="23" t="s">
        <v>933</v>
      </c>
      <c r="I400" s="12">
        <v>2010</v>
      </c>
      <c r="J400" s="12">
        <v>1</v>
      </c>
      <c r="K400" s="5" t="s">
        <v>934</v>
      </c>
      <c r="L400" s="5" t="s">
        <v>783</v>
      </c>
      <c r="M400" s="12">
        <v>1</v>
      </c>
      <c r="N400" s="34" t="str">
        <f>HYPERLINK("http://www.tandfebooks.com/isbn/9780203839041")</f>
        <v>http://www.tandfebooks.com/isbn/9780203839041</v>
      </c>
      <c r="O400" s="32" t="s">
        <v>2584</v>
      </c>
    </row>
    <row r="401" spans="1:15">
      <c r="A401" s="4">
        <v>400</v>
      </c>
      <c r="B401" s="5" t="s">
        <v>306</v>
      </c>
      <c r="C401" s="5" t="s">
        <v>1680</v>
      </c>
      <c r="D401" s="17" t="s">
        <v>2069</v>
      </c>
      <c r="E401" s="17" t="s">
        <v>2070</v>
      </c>
      <c r="F401" s="20" t="s">
        <v>3023</v>
      </c>
      <c r="G401" s="20" t="s">
        <v>3858</v>
      </c>
      <c r="H401" s="23" t="s">
        <v>1681</v>
      </c>
      <c r="I401" s="12">
        <v>2009</v>
      </c>
      <c r="J401" s="12">
        <v>1</v>
      </c>
      <c r="K401" s="7" t="s">
        <v>439</v>
      </c>
      <c r="L401" s="5" t="s">
        <v>783</v>
      </c>
      <c r="M401" s="12">
        <v>1</v>
      </c>
      <c r="N401" s="34" t="str">
        <f>HYPERLINK("http://www.tandfebooks.com/isbn/9780203881378")</f>
        <v>http://www.tandfebooks.com/isbn/9780203881378</v>
      </c>
      <c r="O401" s="32" t="s">
        <v>2584</v>
      </c>
    </row>
    <row r="402" spans="1:15">
      <c r="A402" s="4">
        <v>401</v>
      </c>
      <c r="B402" s="5" t="s">
        <v>306</v>
      </c>
      <c r="C402" s="5" t="s">
        <v>1682</v>
      </c>
      <c r="D402" s="17" t="s">
        <v>2071</v>
      </c>
      <c r="E402" s="17" t="s">
        <v>2072</v>
      </c>
      <c r="F402" s="20" t="s">
        <v>3024</v>
      </c>
      <c r="G402" s="20" t="s">
        <v>3859</v>
      </c>
      <c r="H402" s="23" t="s">
        <v>1683</v>
      </c>
      <c r="I402" s="12">
        <v>2011</v>
      </c>
      <c r="J402" s="12">
        <v>1</v>
      </c>
      <c r="K402" s="5" t="s">
        <v>1684</v>
      </c>
      <c r="L402" s="5" t="s">
        <v>783</v>
      </c>
      <c r="M402" s="12">
        <v>1</v>
      </c>
      <c r="N402" s="34" t="str">
        <f>HYPERLINK("http://www.tandfebooks.com/isbn/9780203848302")</f>
        <v>http://www.tandfebooks.com/isbn/9780203848302</v>
      </c>
      <c r="O402" s="32" t="s">
        <v>2584</v>
      </c>
    </row>
    <row r="403" spans="1:15">
      <c r="A403" s="4">
        <v>402</v>
      </c>
      <c r="B403" s="5" t="s">
        <v>306</v>
      </c>
      <c r="C403" s="5" t="s">
        <v>780</v>
      </c>
      <c r="D403" s="17" t="s">
        <v>2073</v>
      </c>
      <c r="E403" s="17" t="s">
        <v>2074</v>
      </c>
      <c r="F403" s="20" t="s">
        <v>3025</v>
      </c>
      <c r="G403" s="20" t="s">
        <v>3860</v>
      </c>
      <c r="H403" s="23" t="s">
        <v>781</v>
      </c>
      <c r="I403" s="12">
        <v>2010</v>
      </c>
      <c r="J403" s="12">
        <v>1</v>
      </c>
      <c r="K403" s="5" t="s">
        <v>782</v>
      </c>
      <c r="L403" s="5" t="s">
        <v>783</v>
      </c>
      <c r="M403" s="12">
        <v>1</v>
      </c>
      <c r="N403" s="34" t="str">
        <f>HYPERLINK("http://www.tandfebooks.com/isbn/9780203858387")</f>
        <v>http://www.tandfebooks.com/isbn/9780203858387</v>
      </c>
      <c r="O403" s="32" t="s">
        <v>2584</v>
      </c>
    </row>
    <row r="404" spans="1:15">
      <c r="A404" s="4">
        <v>403</v>
      </c>
      <c r="B404" s="5" t="s">
        <v>306</v>
      </c>
      <c r="C404" s="5" t="s">
        <v>1690</v>
      </c>
      <c r="D404" s="17" t="s">
        <v>2047</v>
      </c>
      <c r="E404" s="17" t="s">
        <v>2075</v>
      </c>
      <c r="F404" s="20" t="s">
        <v>3026</v>
      </c>
      <c r="G404" s="20" t="s">
        <v>3861</v>
      </c>
      <c r="H404" s="23" t="s">
        <v>1691</v>
      </c>
      <c r="I404" s="12">
        <v>2009</v>
      </c>
      <c r="J404" s="12">
        <v>5</v>
      </c>
      <c r="K404" s="5" t="s">
        <v>1692</v>
      </c>
      <c r="L404" s="5" t="s">
        <v>783</v>
      </c>
      <c r="M404" s="12">
        <v>1</v>
      </c>
      <c r="N404" s="34" t="str">
        <f>HYPERLINK("http://www.tandfebooks.com/isbn/9780203886144")</f>
        <v>http://www.tandfebooks.com/isbn/9780203886144</v>
      </c>
      <c r="O404" s="32" t="s">
        <v>2584</v>
      </c>
    </row>
    <row r="405" spans="1:15">
      <c r="A405" s="4">
        <v>404</v>
      </c>
      <c r="B405" s="5" t="s">
        <v>306</v>
      </c>
      <c r="C405" s="5" t="s">
        <v>1698</v>
      </c>
      <c r="D405" s="17" t="s">
        <v>2076</v>
      </c>
      <c r="E405" s="17" t="s">
        <v>2077</v>
      </c>
      <c r="F405" s="20" t="s">
        <v>3027</v>
      </c>
      <c r="G405" s="20" t="s">
        <v>3862</v>
      </c>
      <c r="H405" s="23" t="s">
        <v>1699</v>
      </c>
      <c r="I405" s="12">
        <v>2010</v>
      </c>
      <c r="J405" s="12">
        <v>1</v>
      </c>
      <c r="K405" s="5" t="s">
        <v>1700</v>
      </c>
      <c r="L405" s="5" t="s">
        <v>783</v>
      </c>
      <c r="M405" s="12">
        <v>1</v>
      </c>
      <c r="N405" s="34" t="str">
        <f>HYPERLINK("http://www.tandfebooks.com/isbn/9780203855133")</f>
        <v>http://www.tandfebooks.com/isbn/9780203855133</v>
      </c>
      <c r="O405" s="32" t="s">
        <v>2584</v>
      </c>
    </row>
    <row r="406" spans="1:15">
      <c r="A406" s="4">
        <v>405</v>
      </c>
      <c r="B406" s="5" t="s">
        <v>306</v>
      </c>
      <c r="C406" s="5" t="s">
        <v>789</v>
      </c>
      <c r="D406" s="17" t="s">
        <v>2078</v>
      </c>
      <c r="E406" s="17" t="s">
        <v>2079</v>
      </c>
      <c r="F406" s="20" t="s">
        <v>3028</v>
      </c>
      <c r="G406" s="20" t="s">
        <v>3863</v>
      </c>
      <c r="H406" s="23" t="s">
        <v>790</v>
      </c>
      <c r="I406" s="12">
        <v>2010</v>
      </c>
      <c r="J406" s="12">
        <v>1</v>
      </c>
      <c r="K406" s="7" t="s">
        <v>440</v>
      </c>
      <c r="L406" s="5" t="s">
        <v>791</v>
      </c>
      <c r="M406" s="12">
        <v>1</v>
      </c>
      <c r="N406" s="34" t="str">
        <f>HYPERLINK("http://www.tandfebooks.com/isbn/9780415965545")</f>
        <v>http://www.tandfebooks.com/isbn/9780415965545</v>
      </c>
      <c r="O406" s="32" t="s">
        <v>2584</v>
      </c>
    </row>
    <row r="407" spans="1:15">
      <c r="A407" s="4">
        <v>406</v>
      </c>
      <c r="B407" s="5" t="s">
        <v>306</v>
      </c>
      <c r="C407" s="5" t="s">
        <v>1713</v>
      </c>
      <c r="D407" s="17" t="s">
        <v>2080</v>
      </c>
      <c r="E407" s="17" t="s">
        <v>1854</v>
      </c>
      <c r="F407" s="20" t="s">
        <v>3029</v>
      </c>
      <c r="G407" s="20" t="s">
        <v>3864</v>
      </c>
      <c r="H407" s="23" t="s">
        <v>172</v>
      </c>
      <c r="I407" s="12">
        <v>2009</v>
      </c>
      <c r="J407" s="12">
        <v>1</v>
      </c>
      <c r="K407" s="5" t="s">
        <v>173</v>
      </c>
      <c r="L407" s="5" t="s">
        <v>783</v>
      </c>
      <c r="M407" s="12">
        <v>1</v>
      </c>
      <c r="N407" s="34" t="str">
        <f>HYPERLINK("http://www.tandfebooks.com/isbn/9781849774390")</f>
        <v>http://www.tandfebooks.com/isbn/9781849774390</v>
      </c>
      <c r="O407" s="32" t="s">
        <v>2584</v>
      </c>
    </row>
    <row r="408" spans="1:15">
      <c r="A408" s="4">
        <v>407</v>
      </c>
      <c r="B408" s="5" t="s">
        <v>306</v>
      </c>
      <c r="C408" s="5" t="s">
        <v>795</v>
      </c>
      <c r="D408" s="17" t="s">
        <v>1910</v>
      </c>
      <c r="E408" s="17" t="s">
        <v>1911</v>
      </c>
      <c r="F408" s="20" t="s">
        <v>3030</v>
      </c>
      <c r="G408" s="20" t="s">
        <v>3865</v>
      </c>
      <c r="H408" s="23" t="s">
        <v>796</v>
      </c>
      <c r="I408" s="12">
        <v>2011</v>
      </c>
      <c r="J408" s="12">
        <v>1</v>
      </c>
      <c r="K408" s="7" t="s">
        <v>441</v>
      </c>
      <c r="L408" s="5" t="s">
        <v>783</v>
      </c>
      <c r="M408" s="12">
        <v>1</v>
      </c>
      <c r="N408" s="34" t="str">
        <f>HYPERLINK("http://www.tandfebooks.com/isbn/9780203846704")</f>
        <v>http://www.tandfebooks.com/isbn/9780203846704</v>
      </c>
      <c r="O408" s="32" t="s">
        <v>2584</v>
      </c>
    </row>
    <row r="409" spans="1:15">
      <c r="A409" s="4">
        <v>408</v>
      </c>
      <c r="B409" s="5" t="s">
        <v>306</v>
      </c>
      <c r="C409" s="5" t="s">
        <v>179</v>
      </c>
      <c r="D409" s="17" t="s">
        <v>2027</v>
      </c>
      <c r="E409" s="17" t="s">
        <v>2054</v>
      </c>
      <c r="F409" s="20" t="s">
        <v>3031</v>
      </c>
      <c r="G409" s="20" t="s">
        <v>3866</v>
      </c>
      <c r="H409" s="23" t="s">
        <v>180</v>
      </c>
      <c r="I409" s="12">
        <v>2011</v>
      </c>
      <c r="J409" s="12">
        <v>1</v>
      </c>
      <c r="K409" s="5" t="s">
        <v>181</v>
      </c>
      <c r="L409" s="5" t="s">
        <v>783</v>
      </c>
      <c r="M409" s="12">
        <v>1</v>
      </c>
      <c r="N409" s="34" t="str">
        <f>HYPERLINK("http://www.tandfebooks.com/isbn/9780203832615")</f>
        <v>http://www.tandfebooks.com/isbn/9780203832615</v>
      </c>
      <c r="O409" s="32" t="s">
        <v>2584</v>
      </c>
    </row>
    <row r="410" spans="1:15">
      <c r="A410" s="4">
        <v>409</v>
      </c>
      <c r="B410" s="5" t="s">
        <v>306</v>
      </c>
      <c r="C410" s="5" t="s">
        <v>780</v>
      </c>
      <c r="D410" s="17" t="s">
        <v>2081</v>
      </c>
      <c r="E410" s="17" t="s">
        <v>2082</v>
      </c>
      <c r="F410" s="20" t="s">
        <v>3032</v>
      </c>
      <c r="G410" s="20" t="s">
        <v>3867</v>
      </c>
      <c r="H410" s="23" t="s">
        <v>183</v>
      </c>
      <c r="I410" s="12">
        <v>2010</v>
      </c>
      <c r="J410" s="12">
        <v>1</v>
      </c>
      <c r="K410" s="5" t="s">
        <v>184</v>
      </c>
      <c r="L410" s="5" t="s">
        <v>783</v>
      </c>
      <c r="M410" s="12">
        <v>1</v>
      </c>
      <c r="N410" s="34" t="str">
        <f>HYPERLINK("http://www.tandfebooks.com/isbn/9780203854969")</f>
        <v>http://www.tandfebooks.com/isbn/9780203854969</v>
      </c>
      <c r="O410" s="32" t="s">
        <v>2584</v>
      </c>
    </row>
    <row r="411" spans="1:15">
      <c r="A411" s="4">
        <v>410</v>
      </c>
      <c r="B411" s="5" t="s">
        <v>306</v>
      </c>
      <c r="C411" s="5" t="s">
        <v>3146</v>
      </c>
      <c r="D411" s="17" t="s">
        <v>2083</v>
      </c>
      <c r="E411" s="17" t="s">
        <v>1905</v>
      </c>
      <c r="F411" s="20" t="s">
        <v>3033</v>
      </c>
      <c r="G411" s="20" t="s">
        <v>3868</v>
      </c>
      <c r="H411" s="23" t="s">
        <v>1668</v>
      </c>
      <c r="I411" s="12">
        <v>2012</v>
      </c>
      <c r="J411" s="12">
        <v>1</v>
      </c>
      <c r="K411" s="5" t="s">
        <v>1669</v>
      </c>
      <c r="L411" s="5" t="s">
        <v>783</v>
      </c>
      <c r="M411" s="12">
        <v>1</v>
      </c>
      <c r="N411" s="34" t="str">
        <f>HYPERLINK("http://www.tandfebooks.com/isbn/9780203144916")</f>
        <v>http://www.tandfebooks.com/isbn/9780203144916</v>
      </c>
      <c r="O411" s="32" t="s">
        <v>2584</v>
      </c>
    </row>
    <row r="412" spans="1:15">
      <c r="A412" s="4">
        <v>411</v>
      </c>
      <c r="B412" s="5" t="s">
        <v>306</v>
      </c>
      <c r="C412" s="5" t="s">
        <v>203</v>
      </c>
      <c r="D412" s="17" t="s">
        <v>2049</v>
      </c>
      <c r="E412" s="17" t="s">
        <v>2084</v>
      </c>
      <c r="F412" s="20" t="s">
        <v>3034</v>
      </c>
      <c r="G412" s="20" t="s">
        <v>3869</v>
      </c>
      <c r="H412" s="23" t="s">
        <v>204</v>
      </c>
      <c r="I412" s="12">
        <v>2009</v>
      </c>
      <c r="J412" s="12">
        <v>1</v>
      </c>
      <c r="K412" s="7" t="s">
        <v>442</v>
      </c>
      <c r="L412" s="5" t="s">
        <v>783</v>
      </c>
      <c r="M412" s="12">
        <v>1</v>
      </c>
      <c r="N412" s="34" t="str">
        <f>HYPERLINK("http://www.tandfebooks.com/isbn/9780203860144")</f>
        <v>http://www.tandfebooks.com/isbn/9780203860144</v>
      </c>
      <c r="O412" s="32" t="s">
        <v>2584</v>
      </c>
    </row>
    <row r="413" spans="1:15">
      <c r="A413" s="4">
        <v>412</v>
      </c>
      <c r="B413" s="5" t="s">
        <v>306</v>
      </c>
      <c r="C413" s="5" t="s">
        <v>208</v>
      </c>
      <c r="D413" s="17" t="s">
        <v>2085</v>
      </c>
      <c r="E413" s="17" t="s">
        <v>2086</v>
      </c>
      <c r="F413" s="20" t="s">
        <v>3035</v>
      </c>
      <c r="G413" s="20" t="s">
        <v>3870</v>
      </c>
      <c r="H413" s="23" t="s">
        <v>209</v>
      </c>
      <c r="I413" s="12">
        <v>2010</v>
      </c>
      <c r="J413" s="12">
        <v>1</v>
      </c>
      <c r="K413" s="5" t="s">
        <v>210</v>
      </c>
      <c r="L413" s="5" t="s">
        <v>783</v>
      </c>
      <c r="M413" s="12">
        <v>1</v>
      </c>
      <c r="N413" s="34" t="str">
        <f>HYPERLINK("http://www.tandfebooks.com/isbn/9780203841136")</f>
        <v>http://www.tandfebooks.com/isbn/9780203841136</v>
      </c>
      <c r="O413" s="32" t="s">
        <v>2584</v>
      </c>
    </row>
    <row r="414" spans="1:15">
      <c r="A414" s="4">
        <v>413</v>
      </c>
      <c r="B414" s="5" t="s">
        <v>306</v>
      </c>
      <c r="C414" s="5" t="s">
        <v>1701</v>
      </c>
      <c r="D414" s="17" t="s">
        <v>2087</v>
      </c>
      <c r="E414" s="17" t="s">
        <v>2088</v>
      </c>
      <c r="F414" s="20" t="s">
        <v>3036</v>
      </c>
      <c r="G414" s="20" t="s">
        <v>3871</v>
      </c>
      <c r="H414" s="23" t="s">
        <v>214</v>
      </c>
      <c r="I414" s="12">
        <v>2010</v>
      </c>
      <c r="J414" s="12">
        <v>1</v>
      </c>
      <c r="K414" s="5" t="s">
        <v>215</v>
      </c>
      <c r="L414" s="5" t="s">
        <v>783</v>
      </c>
      <c r="M414" s="12">
        <v>1</v>
      </c>
      <c r="N414" s="34" t="str">
        <f>HYPERLINK("http://www.tandfebooks.com/isbn/9781849774901")</f>
        <v>http://www.tandfebooks.com/isbn/9781849774901</v>
      </c>
      <c r="O414" s="32" t="s">
        <v>2584</v>
      </c>
    </row>
    <row r="415" spans="1:15">
      <c r="A415" s="4">
        <v>414</v>
      </c>
      <c r="B415" s="5" t="s">
        <v>306</v>
      </c>
      <c r="C415" s="5" t="s">
        <v>1672</v>
      </c>
      <c r="D415" s="17" t="s">
        <v>2089</v>
      </c>
      <c r="E415" s="17" t="s">
        <v>2090</v>
      </c>
      <c r="F415" s="20" t="s">
        <v>3037</v>
      </c>
      <c r="G415" s="20" t="s">
        <v>3872</v>
      </c>
      <c r="H415" s="23" t="s">
        <v>1673</v>
      </c>
      <c r="I415" s="12">
        <v>2011</v>
      </c>
      <c r="J415" s="12">
        <v>1</v>
      </c>
      <c r="K415" s="5" t="s">
        <v>1674</v>
      </c>
      <c r="L415" s="5" t="s">
        <v>783</v>
      </c>
      <c r="M415" s="12">
        <v>1</v>
      </c>
      <c r="N415" s="34" t="str">
        <f>HYPERLINK("http://www.tandfebooks.com/isbn/9780203157756")</f>
        <v>http://www.tandfebooks.com/isbn/9780203157756</v>
      </c>
      <c r="O415" s="32" t="s">
        <v>2584</v>
      </c>
    </row>
    <row r="416" spans="1:15">
      <c r="A416" s="4">
        <v>415</v>
      </c>
      <c r="B416" s="5" t="s">
        <v>306</v>
      </c>
      <c r="C416" s="5" t="s">
        <v>223</v>
      </c>
      <c r="D416" s="17" t="s">
        <v>2091</v>
      </c>
      <c r="E416" s="17" t="s">
        <v>2092</v>
      </c>
      <c r="F416" s="20" t="s">
        <v>3038</v>
      </c>
      <c r="G416" s="20" t="s">
        <v>3873</v>
      </c>
      <c r="H416" s="23" t="s">
        <v>224</v>
      </c>
      <c r="I416" s="12">
        <v>2011</v>
      </c>
      <c r="J416" s="12">
        <v>1</v>
      </c>
      <c r="K416" s="7" t="s">
        <v>443</v>
      </c>
      <c r="L416" s="5" t="s">
        <v>783</v>
      </c>
      <c r="M416" s="12">
        <v>1</v>
      </c>
      <c r="N416" s="34" t="str">
        <f>HYPERLINK("http://www.tandfebooks.com/isbn/9780203828571")</f>
        <v>http://www.tandfebooks.com/isbn/9780203828571</v>
      </c>
      <c r="O416" s="32" t="s">
        <v>2584</v>
      </c>
    </row>
    <row r="417" spans="1:15">
      <c r="A417" s="4">
        <v>416</v>
      </c>
      <c r="B417" s="5" t="s">
        <v>306</v>
      </c>
      <c r="C417" s="5" t="s">
        <v>225</v>
      </c>
      <c r="D417" s="17" t="s">
        <v>2093</v>
      </c>
      <c r="E417" s="17" t="s">
        <v>2094</v>
      </c>
      <c r="F417" s="20" t="s">
        <v>3039</v>
      </c>
      <c r="G417" s="20" t="s">
        <v>3874</v>
      </c>
      <c r="H417" s="23" t="s">
        <v>226</v>
      </c>
      <c r="I417" s="12">
        <v>2009</v>
      </c>
      <c r="J417" s="12">
        <v>1</v>
      </c>
      <c r="K417" s="7" t="s">
        <v>444</v>
      </c>
      <c r="L417" s="5" t="s">
        <v>791</v>
      </c>
      <c r="M417" s="12">
        <v>1</v>
      </c>
      <c r="N417" s="34" t="str">
        <f>HYPERLINK("http://www.tandfebooks.com/isbn/9780203837887")</f>
        <v>http://www.tandfebooks.com/isbn/9780203837887</v>
      </c>
      <c r="O417" s="32" t="s">
        <v>2584</v>
      </c>
    </row>
    <row r="418" spans="1:15">
      <c r="A418" s="4">
        <v>417</v>
      </c>
      <c r="B418" s="5" t="s">
        <v>306</v>
      </c>
      <c r="C418" s="5" t="s">
        <v>251</v>
      </c>
      <c r="D418" s="17" t="s">
        <v>2095</v>
      </c>
      <c r="E418" s="17" t="s">
        <v>2096</v>
      </c>
      <c r="F418" s="20" t="s">
        <v>3040</v>
      </c>
      <c r="G418" s="20" t="s">
        <v>3875</v>
      </c>
      <c r="H418" s="23" t="s">
        <v>252</v>
      </c>
      <c r="I418" s="12">
        <v>2011</v>
      </c>
      <c r="J418" s="12">
        <v>1</v>
      </c>
      <c r="K418" s="5" t="s">
        <v>253</v>
      </c>
      <c r="L418" s="5" t="s">
        <v>783</v>
      </c>
      <c r="M418" s="12">
        <v>1</v>
      </c>
      <c r="N418" s="34" t="str">
        <f>HYPERLINK("http://www.tandfebooks.com/isbn/9780203869550")</f>
        <v>http://www.tandfebooks.com/isbn/9780203869550</v>
      </c>
      <c r="O418" s="32" t="s">
        <v>2584</v>
      </c>
    </row>
    <row r="419" spans="1:15">
      <c r="A419" s="4">
        <v>418</v>
      </c>
      <c r="B419" s="5" t="s">
        <v>306</v>
      </c>
      <c r="C419" s="5" t="s">
        <v>780</v>
      </c>
      <c r="D419" s="17" t="s">
        <v>1973</v>
      </c>
      <c r="E419" s="17" t="s">
        <v>1974</v>
      </c>
      <c r="F419" s="20" t="s">
        <v>3041</v>
      </c>
      <c r="G419" s="20" t="s">
        <v>3876</v>
      </c>
      <c r="H419" s="23" t="s">
        <v>267</v>
      </c>
      <c r="I419" s="12">
        <v>2011</v>
      </c>
      <c r="J419" s="12">
        <v>2</v>
      </c>
      <c r="K419" s="5" t="s">
        <v>800</v>
      </c>
      <c r="L419" s="5" t="s">
        <v>783</v>
      </c>
      <c r="M419" s="12">
        <v>1</v>
      </c>
      <c r="N419" s="34" t="str">
        <f>HYPERLINK("http://www.tandfebooks.com/isbn/9780203833681")</f>
        <v>http://www.tandfebooks.com/isbn/9780203833681</v>
      </c>
      <c r="O419" s="32" t="s">
        <v>2584</v>
      </c>
    </row>
    <row r="420" spans="1:15">
      <c r="A420" s="4">
        <v>419</v>
      </c>
      <c r="B420" s="5" t="s">
        <v>306</v>
      </c>
      <c r="C420" s="5" t="s">
        <v>780</v>
      </c>
      <c r="D420" s="17" t="s">
        <v>2073</v>
      </c>
      <c r="E420" s="17" t="s">
        <v>2074</v>
      </c>
      <c r="F420" s="20" t="s">
        <v>3042</v>
      </c>
      <c r="G420" s="20" t="s">
        <v>3877</v>
      </c>
      <c r="H420" s="23" t="s">
        <v>268</v>
      </c>
      <c r="I420" s="12">
        <v>2011</v>
      </c>
      <c r="J420" s="12">
        <v>2</v>
      </c>
      <c r="K420" s="5" t="s">
        <v>269</v>
      </c>
      <c r="L420" s="5" t="s">
        <v>783</v>
      </c>
      <c r="M420" s="12">
        <v>1</v>
      </c>
      <c r="N420" s="34" t="str">
        <f>HYPERLINK("http://www.tandfebooks.com/isbn/9780203846001")</f>
        <v>http://www.tandfebooks.com/isbn/9780203846001</v>
      </c>
      <c r="O420" s="32" t="s">
        <v>2584</v>
      </c>
    </row>
    <row r="421" spans="1:15">
      <c r="A421" s="4">
        <v>420</v>
      </c>
      <c r="B421" s="5" t="s">
        <v>306</v>
      </c>
      <c r="C421" s="5" t="s">
        <v>270</v>
      </c>
      <c r="D421" s="17" t="s">
        <v>2097</v>
      </c>
      <c r="E421" s="17" t="s">
        <v>2098</v>
      </c>
      <c r="F421" s="20" t="s">
        <v>3043</v>
      </c>
      <c r="G421" s="20" t="s">
        <v>3878</v>
      </c>
      <c r="H421" s="23" t="s">
        <v>271</v>
      </c>
      <c r="I421" s="12">
        <v>2009</v>
      </c>
      <c r="J421" s="12">
        <v>1</v>
      </c>
      <c r="K421" s="5" t="s">
        <v>272</v>
      </c>
      <c r="L421" s="5" t="s">
        <v>783</v>
      </c>
      <c r="M421" s="12">
        <v>1</v>
      </c>
      <c r="N421" s="34" t="str">
        <f>HYPERLINK("http://www.tandfebooks.com/isbn/9780203876473")</f>
        <v>http://www.tandfebooks.com/isbn/9780203876473</v>
      </c>
      <c r="O421" s="32" t="s">
        <v>2584</v>
      </c>
    </row>
    <row r="422" spans="1:15">
      <c r="A422" s="4">
        <v>421</v>
      </c>
      <c r="B422" s="5" t="s">
        <v>306</v>
      </c>
      <c r="C422" s="5" t="s">
        <v>283</v>
      </c>
      <c r="D422" s="17" t="s">
        <v>2099</v>
      </c>
      <c r="E422" s="17" t="s">
        <v>2100</v>
      </c>
      <c r="F422" s="20" t="s">
        <v>3044</v>
      </c>
      <c r="G422" s="20" t="s">
        <v>3879</v>
      </c>
      <c r="H422" s="23" t="s">
        <v>284</v>
      </c>
      <c r="I422" s="12">
        <v>2009</v>
      </c>
      <c r="J422" s="12">
        <v>1</v>
      </c>
      <c r="K422" s="5" t="s">
        <v>285</v>
      </c>
      <c r="L422" s="5" t="s">
        <v>783</v>
      </c>
      <c r="M422" s="12">
        <v>1</v>
      </c>
      <c r="N422" s="34" t="str">
        <f>HYPERLINK("http://www.tandfebooks.com/isbn/9780203878712")</f>
        <v>http://www.tandfebooks.com/isbn/9780203878712</v>
      </c>
      <c r="O422" s="32" t="s">
        <v>2584</v>
      </c>
    </row>
    <row r="423" spans="1:15">
      <c r="A423" s="4">
        <v>422</v>
      </c>
      <c r="B423" s="5" t="s">
        <v>306</v>
      </c>
      <c r="C423" s="5" t="s">
        <v>286</v>
      </c>
      <c r="D423" s="17" t="s">
        <v>2101</v>
      </c>
      <c r="E423" s="17" t="s">
        <v>2102</v>
      </c>
      <c r="F423" s="20" t="s">
        <v>3045</v>
      </c>
      <c r="G423" s="20" t="s">
        <v>3880</v>
      </c>
      <c r="H423" s="23" t="s">
        <v>287</v>
      </c>
      <c r="I423" s="12">
        <v>2009</v>
      </c>
      <c r="J423" s="12">
        <v>1</v>
      </c>
      <c r="K423" s="5" t="s">
        <v>288</v>
      </c>
      <c r="L423" s="5" t="s">
        <v>783</v>
      </c>
      <c r="M423" s="12">
        <v>1</v>
      </c>
      <c r="N423" s="34" t="str">
        <f>HYPERLINK("http://www.tandfebooks.com/isbn/9780203868386")</f>
        <v>http://www.tandfebooks.com/isbn/9780203868386</v>
      </c>
      <c r="O423" s="32" t="s">
        <v>2584</v>
      </c>
    </row>
    <row r="424" spans="1:15">
      <c r="A424" s="4">
        <v>423</v>
      </c>
      <c r="B424" s="5" t="s">
        <v>306</v>
      </c>
      <c r="C424" s="5" t="s">
        <v>289</v>
      </c>
      <c r="D424" s="17" t="s">
        <v>2103</v>
      </c>
      <c r="E424" s="17" t="s">
        <v>2104</v>
      </c>
      <c r="F424" s="20" t="s">
        <v>3046</v>
      </c>
      <c r="G424" s="20" t="s">
        <v>3881</v>
      </c>
      <c r="H424" s="23" t="s">
        <v>2612</v>
      </c>
      <c r="I424" s="12">
        <v>2011</v>
      </c>
      <c r="J424" s="12">
        <v>1</v>
      </c>
      <c r="K424" s="5" t="s">
        <v>290</v>
      </c>
      <c r="L424" s="5" t="s">
        <v>783</v>
      </c>
      <c r="M424" s="12">
        <v>1</v>
      </c>
      <c r="N424" s="34" t="str">
        <f>HYPERLINK("http://www.tandfebooks.com/isbn/9780203831618")</f>
        <v>http://www.tandfebooks.com/isbn/9780203831618</v>
      </c>
      <c r="O424" s="32" t="s">
        <v>2584</v>
      </c>
    </row>
    <row r="425" spans="1:15">
      <c r="A425" s="4">
        <v>424</v>
      </c>
      <c r="B425" s="5" t="s">
        <v>306</v>
      </c>
      <c r="C425" s="5" t="s">
        <v>294</v>
      </c>
      <c r="D425" s="17" t="s">
        <v>2105</v>
      </c>
      <c r="E425" s="17" t="s">
        <v>2106</v>
      </c>
      <c r="F425" s="20" t="s">
        <v>3047</v>
      </c>
      <c r="G425" s="20" t="s">
        <v>3882</v>
      </c>
      <c r="H425" s="23" t="s">
        <v>295</v>
      </c>
      <c r="I425" s="12">
        <v>2009</v>
      </c>
      <c r="J425" s="12">
        <v>1</v>
      </c>
      <c r="K425" s="5" t="s">
        <v>296</v>
      </c>
      <c r="L425" s="5" t="s">
        <v>783</v>
      </c>
      <c r="M425" s="12">
        <v>1</v>
      </c>
      <c r="N425" s="34" t="str">
        <f>HYPERLINK("http://www.tandfebooks.com/isbn/9780203878491")</f>
        <v>http://www.tandfebooks.com/isbn/9780203878491</v>
      </c>
      <c r="O425" s="32" t="s">
        <v>2584</v>
      </c>
    </row>
    <row r="426" spans="1:15">
      <c r="A426" s="4">
        <v>425</v>
      </c>
      <c r="B426" s="5" t="s">
        <v>306</v>
      </c>
      <c r="C426" s="5" t="s">
        <v>780</v>
      </c>
      <c r="D426" s="17" t="s">
        <v>2107</v>
      </c>
      <c r="E426" s="17" t="s">
        <v>2074</v>
      </c>
      <c r="F426" s="20" t="s">
        <v>3048</v>
      </c>
      <c r="G426" s="20" t="s">
        <v>3883</v>
      </c>
      <c r="H426" s="23" t="s">
        <v>2613</v>
      </c>
      <c r="I426" s="12">
        <v>2012</v>
      </c>
      <c r="J426" s="13">
        <v>2</v>
      </c>
      <c r="K426" s="5" t="s">
        <v>297</v>
      </c>
      <c r="L426" s="5" t="s">
        <v>783</v>
      </c>
      <c r="M426" s="12">
        <v>1</v>
      </c>
      <c r="N426" s="34" t="str">
        <f>HYPERLINK("http://www.tandfebooks.com/isbn/9780203154779")</f>
        <v>http://www.tandfebooks.com/isbn/9780203154779</v>
      </c>
      <c r="O426" s="32" t="s">
        <v>2584</v>
      </c>
    </row>
    <row r="427" spans="1:15">
      <c r="A427" s="4">
        <v>426</v>
      </c>
      <c r="B427" s="5" t="s">
        <v>306</v>
      </c>
      <c r="C427" s="5" t="s">
        <v>2588</v>
      </c>
      <c r="D427" s="17" t="s">
        <v>2108</v>
      </c>
      <c r="E427" s="17" t="s">
        <v>2109</v>
      </c>
      <c r="F427" s="20" t="s">
        <v>3049</v>
      </c>
      <c r="G427" s="20" t="s">
        <v>3884</v>
      </c>
      <c r="H427" s="23" t="s">
        <v>2589</v>
      </c>
      <c r="I427" s="12">
        <v>2009</v>
      </c>
      <c r="J427" s="12">
        <v>1</v>
      </c>
      <c r="K427" s="5" t="s">
        <v>2590</v>
      </c>
      <c r="L427" s="5" t="s">
        <v>783</v>
      </c>
      <c r="M427" s="12">
        <v>1</v>
      </c>
      <c r="N427" s="34" t="str">
        <f>HYPERLINK("http://www.tandfebooks.com/isbn/9780203873328")</f>
        <v>http://www.tandfebooks.com/isbn/9780203873328</v>
      </c>
      <c r="O427" s="32" t="s">
        <v>2584</v>
      </c>
    </row>
    <row r="428" spans="1:15">
      <c r="A428" s="4">
        <v>427</v>
      </c>
      <c r="B428" s="5" t="s">
        <v>306</v>
      </c>
      <c r="C428" s="5" t="s">
        <v>1455</v>
      </c>
      <c r="D428" s="17" t="s">
        <v>2110</v>
      </c>
      <c r="E428" s="17" t="s">
        <v>2111</v>
      </c>
      <c r="F428" s="20" t="s">
        <v>3050</v>
      </c>
      <c r="G428" s="20" t="s">
        <v>1330</v>
      </c>
      <c r="H428" s="23" t="s">
        <v>1456</v>
      </c>
      <c r="I428" s="12">
        <v>2009</v>
      </c>
      <c r="J428" s="12">
        <v>1</v>
      </c>
      <c r="K428" s="5" t="s">
        <v>1457</v>
      </c>
      <c r="L428" s="5" t="s">
        <v>783</v>
      </c>
      <c r="M428" s="12">
        <v>1</v>
      </c>
      <c r="N428" s="34" t="str">
        <f>HYPERLINK("http://www.tandfebooks.com/isbn/9780203877456")</f>
        <v>http://www.tandfebooks.com/isbn/9780203877456</v>
      </c>
      <c r="O428" s="32" t="s">
        <v>2584</v>
      </c>
    </row>
    <row r="429" spans="1:15">
      <c r="A429" s="4">
        <v>428</v>
      </c>
      <c r="B429" s="5" t="s">
        <v>306</v>
      </c>
      <c r="C429" s="5" t="s">
        <v>1461</v>
      </c>
      <c r="D429" s="17" t="s">
        <v>2112</v>
      </c>
      <c r="E429" s="17" t="s">
        <v>2113</v>
      </c>
      <c r="F429" s="20" t="s">
        <v>3051</v>
      </c>
      <c r="G429" s="20" t="s">
        <v>1331</v>
      </c>
      <c r="H429" s="23" t="s">
        <v>1462</v>
      </c>
      <c r="I429" s="12">
        <v>2011</v>
      </c>
      <c r="J429" s="12">
        <v>1</v>
      </c>
      <c r="K429" s="5" t="s">
        <v>1463</v>
      </c>
      <c r="L429" s="5" t="s">
        <v>783</v>
      </c>
      <c r="M429" s="12">
        <v>1</v>
      </c>
      <c r="N429" s="34" t="str">
        <f>HYPERLINK("http://www.tandfebooks.com/isbn/9780203819067")</f>
        <v>http://www.tandfebooks.com/isbn/9780203819067</v>
      </c>
      <c r="O429" s="32" t="s">
        <v>2584</v>
      </c>
    </row>
    <row r="430" spans="1:15">
      <c r="A430" s="4">
        <v>429</v>
      </c>
      <c r="B430" s="5" t="s">
        <v>306</v>
      </c>
      <c r="C430" s="5" t="s">
        <v>3149</v>
      </c>
      <c r="D430" s="17" t="s">
        <v>2114</v>
      </c>
      <c r="E430" s="17" t="s">
        <v>2115</v>
      </c>
      <c r="F430" s="20" t="s">
        <v>3052</v>
      </c>
      <c r="G430" s="20" t="s">
        <v>1332</v>
      </c>
      <c r="H430" s="23" t="s">
        <v>3150</v>
      </c>
      <c r="I430" s="12">
        <v>2011</v>
      </c>
      <c r="J430" s="12">
        <v>1</v>
      </c>
      <c r="K430" s="7" t="s">
        <v>445</v>
      </c>
      <c r="L430" s="5" t="s">
        <v>783</v>
      </c>
      <c r="M430" s="12">
        <v>1</v>
      </c>
      <c r="N430" s="34" t="str">
        <f>HYPERLINK("http://www.tandfebooks.com/isbn/9780203816837")</f>
        <v>http://www.tandfebooks.com/isbn/9780203816837</v>
      </c>
      <c r="O430" s="32" t="s">
        <v>2584</v>
      </c>
    </row>
    <row r="431" spans="1:15">
      <c r="A431" s="4">
        <v>430</v>
      </c>
      <c r="B431" s="5" t="s">
        <v>306</v>
      </c>
      <c r="C431" s="5" t="s">
        <v>3153</v>
      </c>
      <c r="D431" s="17" t="s">
        <v>2116</v>
      </c>
      <c r="E431" s="17" t="s">
        <v>2117</v>
      </c>
      <c r="F431" s="20" t="s">
        <v>3053</v>
      </c>
      <c r="G431" s="20" t="s">
        <v>1333</v>
      </c>
      <c r="H431" s="23" t="s">
        <v>2614</v>
      </c>
      <c r="I431" s="12">
        <v>2010</v>
      </c>
      <c r="J431" s="12">
        <v>1</v>
      </c>
      <c r="K431" s="7" t="s">
        <v>446</v>
      </c>
      <c r="L431" s="5" t="s">
        <v>783</v>
      </c>
      <c r="M431" s="12">
        <v>1</v>
      </c>
      <c r="N431" s="34" t="str">
        <f>HYPERLINK("http://www.tandfebooks.com/isbn/9780203860885")</f>
        <v>http://www.tandfebooks.com/isbn/9780203860885</v>
      </c>
      <c r="O431" s="32" t="s">
        <v>2584</v>
      </c>
    </row>
    <row r="432" spans="1:15">
      <c r="A432" s="4">
        <v>431</v>
      </c>
      <c r="B432" s="5" t="s">
        <v>306</v>
      </c>
      <c r="C432" s="5" t="s">
        <v>3160</v>
      </c>
      <c r="D432" s="17" t="s">
        <v>2118</v>
      </c>
      <c r="E432" s="17" t="s">
        <v>2119</v>
      </c>
      <c r="F432" s="20" t="s">
        <v>3054</v>
      </c>
      <c r="G432" s="20" t="s">
        <v>1334</v>
      </c>
      <c r="H432" s="23" t="s">
        <v>3161</v>
      </c>
      <c r="I432" s="12">
        <v>2010</v>
      </c>
      <c r="J432" s="12">
        <v>1</v>
      </c>
      <c r="K432" s="5" t="s">
        <v>3162</v>
      </c>
      <c r="L432" s="5" t="s">
        <v>791</v>
      </c>
      <c r="M432" s="12">
        <v>1</v>
      </c>
      <c r="N432" s="34" t="str">
        <f>HYPERLINK("http://www.tandfebooks.com/isbn/9780203838020")</f>
        <v>http://www.tandfebooks.com/isbn/9780203838020</v>
      </c>
      <c r="O432" s="32" t="s">
        <v>2584</v>
      </c>
    </row>
    <row r="433" spans="1:15">
      <c r="A433" s="4">
        <v>432</v>
      </c>
      <c r="B433" s="5" t="s">
        <v>306</v>
      </c>
      <c r="C433" s="5" t="s">
        <v>816</v>
      </c>
      <c r="D433" s="17" t="s">
        <v>2120</v>
      </c>
      <c r="E433" s="17" t="s">
        <v>2121</v>
      </c>
      <c r="F433" s="20" t="s">
        <v>3055</v>
      </c>
      <c r="G433" s="20" t="s">
        <v>1335</v>
      </c>
      <c r="H433" s="23" t="s">
        <v>817</v>
      </c>
      <c r="I433" s="12">
        <v>2012</v>
      </c>
      <c r="J433" s="12">
        <v>1</v>
      </c>
      <c r="K433" s="7" t="s">
        <v>447</v>
      </c>
      <c r="L433" s="5" t="s">
        <v>783</v>
      </c>
      <c r="M433" s="12">
        <v>1</v>
      </c>
      <c r="N433" s="34" t="str">
        <f>HYPERLINK("http://www.tandfebooks.com/isbn/9780203851333")</f>
        <v>http://www.tandfebooks.com/isbn/9780203851333</v>
      </c>
      <c r="O433" s="32" t="s">
        <v>2584</v>
      </c>
    </row>
    <row r="434" spans="1:15">
      <c r="A434" s="4">
        <v>433</v>
      </c>
      <c r="B434" s="5" t="s">
        <v>306</v>
      </c>
      <c r="C434" s="5" t="s">
        <v>294</v>
      </c>
      <c r="D434" s="17" t="s">
        <v>2122</v>
      </c>
      <c r="E434" s="17" t="s">
        <v>2123</v>
      </c>
      <c r="F434" s="20" t="s">
        <v>3056</v>
      </c>
      <c r="G434" s="20" t="s">
        <v>1110</v>
      </c>
      <c r="H434" s="23" t="s">
        <v>842</v>
      </c>
      <c r="I434" s="12">
        <v>2010</v>
      </c>
      <c r="J434" s="12">
        <v>1</v>
      </c>
      <c r="K434" s="5" t="s">
        <v>843</v>
      </c>
      <c r="L434" s="5" t="s">
        <v>783</v>
      </c>
      <c r="M434" s="12">
        <v>1</v>
      </c>
      <c r="N434" s="34" t="str">
        <f>HYPERLINK("http://www.tandfebooks.com/isbn/9780203870075")</f>
        <v>http://www.tandfebooks.com/isbn/9780203870075</v>
      </c>
      <c r="O434" s="32" t="s">
        <v>2584</v>
      </c>
    </row>
    <row r="435" spans="1:15">
      <c r="A435" s="4">
        <v>434</v>
      </c>
      <c r="B435" s="5" t="s">
        <v>306</v>
      </c>
      <c r="C435" s="5" t="s">
        <v>3209</v>
      </c>
      <c r="D435" s="17" t="s">
        <v>2124</v>
      </c>
      <c r="E435" s="17" t="s">
        <v>2125</v>
      </c>
      <c r="F435" s="20" t="s">
        <v>3057</v>
      </c>
      <c r="G435" s="20" t="s">
        <v>1111</v>
      </c>
      <c r="H435" s="23" t="s">
        <v>3210</v>
      </c>
      <c r="I435" s="12">
        <v>2012</v>
      </c>
      <c r="J435" s="12">
        <v>1</v>
      </c>
      <c r="K435" s="5" t="s">
        <v>3211</v>
      </c>
      <c r="L435" s="5" t="s">
        <v>783</v>
      </c>
      <c r="M435" s="12">
        <v>1</v>
      </c>
      <c r="N435" s="34" t="str">
        <f>HYPERLINK("http://www.tandfebooks.com/isbn/9780203804346")</f>
        <v>http://www.tandfebooks.com/isbn/9780203804346</v>
      </c>
      <c r="O435" s="32" t="s">
        <v>2584</v>
      </c>
    </row>
    <row r="436" spans="1:15">
      <c r="A436" s="4">
        <v>435</v>
      </c>
      <c r="B436" s="5" t="s">
        <v>306</v>
      </c>
      <c r="C436" s="5" t="s">
        <v>3212</v>
      </c>
      <c r="D436" s="17" t="s">
        <v>2126</v>
      </c>
      <c r="E436" s="17" t="s">
        <v>2127</v>
      </c>
      <c r="F436" s="20" t="s">
        <v>3058</v>
      </c>
      <c r="G436" s="20" t="s">
        <v>1112</v>
      </c>
      <c r="H436" s="23" t="s">
        <v>3213</v>
      </c>
      <c r="I436" s="12">
        <v>2010</v>
      </c>
      <c r="J436" s="12">
        <v>1</v>
      </c>
      <c r="K436" s="5" t="s">
        <v>3214</v>
      </c>
      <c r="L436" s="5" t="s">
        <v>783</v>
      </c>
      <c r="M436" s="12">
        <v>1</v>
      </c>
      <c r="N436" s="34" t="str">
        <f>HYPERLINK("http://www.tandfebooks.com/isbn/9781849776509")</f>
        <v>http://www.tandfebooks.com/isbn/9781849776509</v>
      </c>
      <c r="O436" s="32" t="s">
        <v>2584</v>
      </c>
    </row>
    <row r="437" spans="1:15">
      <c r="A437" s="4">
        <v>436</v>
      </c>
      <c r="B437" s="5" t="s">
        <v>306</v>
      </c>
      <c r="C437" s="5" t="s">
        <v>3226</v>
      </c>
      <c r="D437" s="17" t="s">
        <v>2076</v>
      </c>
      <c r="E437" s="17" t="s">
        <v>2077</v>
      </c>
      <c r="F437" s="20" t="s">
        <v>3059</v>
      </c>
      <c r="G437" s="20" t="s">
        <v>1113</v>
      </c>
      <c r="H437" s="23" t="s">
        <v>3227</v>
      </c>
      <c r="I437" s="12">
        <v>2011</v>
      </c>
      <c r="J437" s="13">
        <v>2</v>
      </c>
      <c r="K437" s="5" t="s">
        <v>3228</v>
      </c>
      <c r="L437" s="5" t="s">
        <v>783</v>
      </c>
      <c r="M437" s="12">
        <v>1</v>
      </c>
      <c r="N437" s="34" t="str">
        <f>HYPERLINK("http://www.tandfebooks.com/isbn/9780203893845")</f>
        <v>http://www.tandfebooks.com/isbn/9780203893845</v>
      </c>
      <c r="O437" s="32" t="s">
        <v>2584</v>
      </c>
    </row>
    <row r="438" spans="1:15">
      <c r="A438" s="4">
        <v>437</v>
      </c>
      <c r="B438" s="5" t="s">
        <v>306</v>
      </c>
      <c r="C438" s="5" t="s">
        <v>248</v>
      </c>
      <c r="D438" s="17" t="s">
        <v>1958</v>
      </c>
      <c r="E438" s="17" t="s">
        <v>2044</v>
      </c>
      <c r="F438" s="20" t="s">
        <v>3060</v>
      </c>
      <c r="G438" s="20" t="s">
        <v>1114</v>
      </c>
      <c r="H438" s="23" t="s">
        <v>3232</v>
      </c>
      <c r="I438" s="12">
        <v>2011</v>
      </c>
      <c r="J438" s="12">
        <v>1</v>
      </c>
      <c r="K438" s="5" t="s">
        <v>3233</v>
      </c>
      <c r="L438" s="5" t="s">
        <v>783</v>
      </c>
      <c r="M438" s="12">
        <v>1</v>
      </c>
      <c r="N438" s="34" t="str">
        <f>HYPERLINK("http://www.tandfebooks.com/isbn/9780203847138")</f>
        <v>http://www.tandfebooks.com/isbn/9780203847138</v>
      </c>
      <c r="O438" s="32" t="s">
        <v>2584</v>
      </c>
    </row>
    <row r="439" spans="1:15">
      <c r="A439" s="4">
        <v>438</v>
      </c>
      <c r="B439" s="5" t="s">
        <v>306</v>
      </c>
      <c r="C439" s="5" t="s">
        <v>3235</v>
      </c>
      <c r="D439" s="17" t="s">
        <v>346</v>
      </c>
      <c r="E439" s="17" t="s">
        <v>2128</v>
      </c>
      <c r="F439" s="20" t="s">
        <v>3061</v>
      </c>
      <c r="G439" s="20" t="s">
        <v>1115</v>
      </c>
      <c r="H439" s="23" t="s">
        <v>3236</v>
      </c>
      <c r="I439" s="12">
        <v>2009</v>
      </c>
      <c r="J439" s="12">
        <v>1</v>
      </c>
      <c r="K439" s="5" t="s">
        <v>3237</v>
      </c>
      <c r="L439" s="5" t="s">
        <v>783</v>
      </c>
      <c r="M439" s="12">
        <v>1</v>
      </c>
      <c r="N439" s="34" t="str">
        <f>HYPERLINK("http://www.tandfebooks.com/isbn/9780203875773")</f>
        <v>http://www.tandfebooks.com/isbn/9780203875773</v>
      </c>
      <c r="O439" s="32" t="s">
        <v>2584</v>
      </c>
    </row>
    <row r="440" spans="1:15">
      <c r="A440" s="4">
        <v>439</v>
      </c>
      <c r="B440" s="5" t="s">
        <v>306</v>
      </c>
      <c r="C440" s="5" t="s">
        <v>3238</v>
      </c>
      <c r="D440" s="17" t="s">
        <v>2129</v>
      </c>
      <c r="E440" s="17" t="s">
        <v>2130</v>
      </c>
      <c r="F440" s="20" t="s">
        <v>3062</v>
      </c>
      <c r="G440" s="20" t="s">
        <v>1116</v>
      </c>
      <c r="H440" s="23" t="s">
        <v>3239</v>
      </c>
      <c r="I440" s="12">
        <v>2012</v>
      </c>
      <c r="J440" s="12">
        <v>1</v>
      </c>
      <c r="K440" s="5" t="s">
        <v>3240</v>
      </c>
      <c r="L440" s="5" t="s">
        <v>783</v>
      </c>
      <c r="M440" s="12">
        <v>1</v>
      </c>
      <c r="N440" s="34" t="str">
        <f>HYPERLINK("http://www.tandfebooks.com/isbn/9780203123317")</f>
        <v>http://www.tandfebooks.com/isbn/9780203123317</v>
      </c>
      <c r="O440" s="32" t="s">
        <v>2584</v>
      </c>
    </row>
    <row r="441" spans="1:15">
      <c r="A441" s="4">
        <v>440</v>
      </c>
      <c r="B441" s="5" t="s">
        <v>306</v>
      </c>
      <c r="C441" s="5" t="s">
        <v>3172</v>
      </c>
      <c r="D441" s="17" t="s">
        <v>2131</v>
      </c>
      <c r="E441" s="17" t="s">
        <v>2132</v>
      </c>
      <c r="F441" s="20" t="s">
        <v>3063</v>
      </c>
      <c r="G441" s="20" t="s">
        <v>1336</v>
      </c>
      <c r="H441" s="23" t="s">
        <v>3246</v>
      </c>
      <c r="I441" s="12">
        <v>2010</v>
      </c>
      <c r="J441" s="12">
        <v>1</v>
      </c>
      <c r="K441" s="5" t="s">
        <v>3247</v>
      </c>
      <c r="L441" s="5" t="s">
        <v>783</v>
      </c>
      <c r="M441" s="12">
        <v>1</v>
      </c>
      <c r="N441" s="34" t="str">
        <f>HYPERLINK("http://www.tandfebooks.com/isbn/9780203854686")</f>
        <v>http://www.tandfebooks.com/isbn/9780203854686</v>
      </c>
      <c r="O441" s="32" t="s">
        <v>2584</v>
      </c>
    </row>
    <row r="442" spans="1:15">
      <c r="A442" s="4">
        <v>441</v>
      </c>
      <c r="B442" s="5" t="s">
        <v>306</v>
      </c>
      <c r="C442" s="5" t="s">
        <v>3254</v>
      </c>
      <c r="D442" s="17" t="s">
        <v>2133</v>
      </c>
      <c r="E442" s="17" t="s">
        <v>2134</v>
      </c>
      <c r="F442" s="20" t="s">
        <v>3064</v>
      </c>
      <c r="G442" s="20" t="s">
        <v>1337</v>
      </c>
      <c r="H442" s="23" t="s">
        <v>3255</v>
      </c>
      <c r="I442" s="12">
        <v>2011</v>
      </c>
      <c r="J442" s="12">
        <v>1</v>
      </c>
      <c r="K442" s="7" t="s">
        <v>448</v>
      </c>
      <c r="L442" s="5" t="s">
        <v>3256</v>
      </c>
      <c r="M442" s="12">
        <v>1</v>
      </c>
      <c r="N442" s="34" t="str">
        <f>HYPERLINK("http://www.tandfebooks.com/isbn/9780203813966")</f>
        <v>http://www.tandfebooks.com/isbn/9780203813966</v>
      </c>
      <c r="O442" s="32" t="s">
        <v>2584</v>
      </c>
    </row>
    <row r="443" spans="1:15">
      <c r="A443" s="4">
        <v>442</v>
      </c>
      <c r="B443" s="5" t="s">
        <v>306</v>
      </c>
      <c r="C443" s="5" t="s">
        <v>928</v>
      </c>
      <c r="D443" s="17" t="s">
        <v>2135</v>
      </c>
      <c r="E443" s="17" t="s">
        <v>2136</v>
      </c>
      <c r="F443" s="20" t="s">
        <v>3065</v>
      </c>
      <c r="G443" s="20" t="s">
        <v>1338</v>
      </c>
      <c r="H443" s="23" t="s">
        <v>929</v>
      </c>
      <c r="I443" s="12">
        <v>2011</v>
      </c>
      <c r="J443" s="12">
        <v>1</v>
      </c>
      <c r="K443" s="7" t="s">
        <v>449</v>
      </c>
      <c r="L443" s="5" t="s">
        <v>783</v>
      </c>
      <c r="M443" s="12">
        <v>1</v>
      </c>
      <c r="N443" s="34" t="str">
        <f>HYPERLINK("http://www.tandfebooks.com/isbn/9780203828069")</f>
        <v>http://www.tandfebooks.com/isbn/9780203828069</v>
      </c>
      <c r="O443" s="32" t="s">
        <v>2584</v>
      </c>
    </row>
    <row r="444" spans="1:15">
      <c r="A444" s="4">
        <v>443</v>
      </c>
      <c r="B444" s="5" t="s">
        <v>306</v>
      </c>
      <c r="C444" s="5" t="s">
        <v>949</v>
      </c>
      <c r="D444" s="17" t="s">
        <v>2137</v>
      </c>
      <c r="E444" s="17" t="s">
        <v>2138</v>
      </c>
      <c r="F444" s="20" t="s">
        <v>3066</v>
      </c>
      <c r="G444" s="20" t="s">
        <v>1339</v>
      </c>
      <c r="H444" s="23" t="s">
        <v>950</v>
      </c>
      <c r="I444" s="12">
        <v>2010</v>
      </c>
      <c r="J444" s="12">
        <v>1</v>
      </c>
      <c r="K444" s="5" t="s">
        <v>951</v>
      </c>
      <c r="L444" s="5" t="s">
        <v>276</v>
      </c>
      <c r="M444" s="12">
        <v>1</v>
      </c>
      <c r="N444" s="34" t="str">
        <f>HYPERLINK("http://www.tandfebooks.com/isbn/9780203863671")</f>
        <v>http://www.tandfebooks.com/isbn/9780203863671</v>
      </c>
      <c r="O444" s="32" t="s">
        <v>2584</v>
      </c>
    </row>
    <row r="445" spans="1:15">
      <c r="A445" s="4">
        <v>444</v>
      </c>
      <c r="B445" s="5" t="s">
        <v>306</v>
      </c>
      <c r="C445" s="5" t="s">
        <v>814</v>
      </c>
      <c r="D445" s="17" t="s">
        <v>2139</v>
      </c>
      <c r="E445" s="17" t="s">
        <v>2042</v>
      </c>
      <c r="F445" s="20" t="s">
        <v>3067</v>
      </c>
      <c r="G445" s="20" t="s">
        <v>1340</v>
      </c>
      <c r="H445" s="23" t="s">
        <v>815</v>
      </c>
      <c r="I445" s="12">
        <v>2011</v>
      </c>
      <c r="J445" s="12">
        <v>1</v>
      </c>
      <c r="K445" s="7" t="s">
        <v>450</v>
      </c>
      <c r="L445" s="5" t="s">
        <v>783</v>
      </c>
      <c r="M445" s="12">
        <v>1</v>
      </c>
      <c r="N445" s="34" t="str">
        <f>HYPERLINK("http://www.tandfebooks.com/isbn/9780203831762")</f>
        <v>http://www.tandfebooks.com/isbn/9780203831762</v>
      </c>
      <c r="O445" s="32" t="s">
        <v>2584</v>
      </c>
    </row>
    <row r="446" spans="1:15">
      <c r="A446" s="4">
        <v>445</v>
      </c>
      <c r="B446" s="5" t="s">
        <v>306</v>
      </c>
      <c r="C446" s="5" t="s">
        <v>970</v>
      </c>
      <c r="D446" s="17" t="s">
        <v>2140</v>
      </c>
      <c r="E446" s="17" t="s">
        <v>2141</v>
      </c>
      <c r="F446" s="20" t="s">
        <v>3068</v>
      </c>
      <c r="G446" s="20" t="s">
        <v>1341</v>
      </c>
      <c r="H446" s="23" t="s">
        <v>971</v>
      </c>
      <c r="I446" s="12">
        <v>2013</v>
      </c>
      <c r="J446" s="12">
        <v>1</v>
      </c>
      <c r="K446" s="5" t="s">
        <v>972</v>
      </c>
      <c r="L446" s="5" t="s">
        <v>955</v>
      </c>
      <c r="M446" s="12">
        <v>1</v>
      </c>
      <c r="N446" s="34" t="str">
        <f>HYPERLINK("http://www.sciencedirect.com/science/book/9781843346203")</f>
        <v>http://www.sciencedirect.com/science/book/9781843346203</v>
      </c>
      <c r="O446" s="32" t="s">
        <v>956</v>
      </c>
    </row>
    <row r="447" spans="1:15">
      <c r="A447" s="4">
        <v>446</v>
      </c>
      <c r="B447" s="5" t="s">
        <v>306</v>
      </c>
      <c r="C447" s="5" t="s">
        <v>998</v>
      </c>
      <c r="D447" s="17" t="s">
        <v>2142</v>
      </c>
      <c r="E447" s="17" t="s">
        <v>2143</v>
      </c>
      <c r="F447" s="20" t="s">
        <v>3069</v>
      </c>
      <c r="G447" s="20" t="s">
        <v>1342</v>
      </c>
      <c r="H447" s="23" t="s">
        <v>999</v>
      </c>
      <c r="I447" s="12">
        <v>2010</v>
      </c>
      <c r="J447" s="12">
        <v>1</v>
      </c>
      <c r="K447" s="5" t="s">
        <v>1000</v>
      </c>
      <c r="L447" s="5" t="s">
        <v>955</v>
      </c>
      <c r="M447" s="12">
        <v>1</v>
      </c>
      <c r="N447" s="34" t="str">
        <f>HYPERLINK("http://www.sciencedirect.com/science/book/9781843345923")</f>
        <v>http://www.sciencedirect.com/science/book/9781843345923</v>
      </c>
      <c r="O447" s="32" t="s">
        <v>956</v>
      </c>
    </row>
    <row r="448" spans="1:15">
      <c r="A448" s="4">
        <v>447</v>
      </c>
      <c r="B448" s="5" t="s">
        <v>306</v>
      </c>
      <c r="C448" s="5" t="s">
        <v>965</v>
      </c>
      <c r="D448" s="17" t="s">
        <v>2144</v>
      </c>
      <c r="E448" s="17" t="s">
        <v>2145</v>
      </c>
      <c r="F448" s="20" t="s">
        <v>3070</v>
      </c>
      <c r="G448" s="20" t="s">
        <v>1343</v>
      </c>
      <c r="H448" s="23" t="s">
        <v>1001</v>
      </c>
      <c r="I448" s="12">
        <v>2010</v>
      </c>
      <c r="J448" s="12">
        <v>1</v>
      </c>
      <c r="K448" s="5" t="s">
        <v>1002</v>
      </c>
      <c r="L448" s="5" t="s">
        <v>955</v>
      </c>
      <c r="M448" s="12">
        <v>1</v>
      </c>
      <c r="N448" s="34" t="str">
        <f>HYPERLINK("http://www.sciencedirect.com/science/book/9781843345985")</f>
        <v>http://www.sciencedirect.com/science/book/9781843345985</v>
      </c>
      <c r="O448" s="32" t="s">
        <v>956</v>
      </c>
    </row>
    <row r="449" spans="1:15">
      <c r="A449" s="4">
        <v>448</v>
      </c>
      <c r="B449" s="5" t="s">
        <v>306</v>
      </c>
      <c r="C449" s="5" t="s">
        <v>952</v>
      </c>
      <c r="D449" s="17" t="s">
        <v>2146</v>
      </c>
      <c r="E449" s="17" t="s">
        <v>2147</v>
      </c>
      <c r="F449" s="20" t="s">
        <v>3071</v>
      </c>
      <c r="G449" s="20" t="s">
        <v>1344</v>
      </c>
      <c r="H449" s="23" t="s">
        <v>953</v>
      </c>
      <c r="I449" s="12">
        <v>2013</v>
      </c>
      <c r="J449" s="12">
        <v>1</v>
      </c>
      <c r="K449" s="5" t="s">
        <v>954</v>
      </c>
      <c r="L449" s="5" t="s">
        <v>955</v>
      </c>
      <c r="M449" s="12">
        <v>1</v>
      </c>
      <c r="N449" s="34" t="str">
        <f>HYPERLINK("http://www.sciencedirect.com/science/book/9780857094704")</f>
        <v>http://www.sciencedirect.com/science/book/9780857094704</v>
      </c>
      <c r="O449" s="32" t="s">
        <v>956</v>
      </c>
    </row>
    <row r="450" spans="1:15">
      <c r="A450" s="4">
        <v>449</v>
      </c>
      <c r="B450" s="5" t="s">
        <v>306</v>
      </c>
      <c r="C450" s="5" t="s">
        <v>1003</v>
      </c>
      <c r="D450" s="17" t="s">
        <v>2148</v>
      </c>
      <c r="E450" s="17" t="s">
        <v>2149</v>
      </c>
      <c r="F450" s="20" t="s">
        <v>3072</v>
      </c>
      <c r="G450" s="20" t="s">
        <v>1345</v>
      </c>
      <c r="H450" s="23" t="s">
        <v>1004</v>
      </c>
      <c r="I450" s="12">
        <v>2013</v>
      </c>
      <c r="J450" s="12">
        <v>1</v>
      </c>
      <c r="K450" s="5" t="s">
        <v>1005</v>
      </c>
      <c r="L450" s="5" t="s">
        <v>955</v>
      </c>
      <c r="M450" s="12">
        <v>1</v>
      </c>
      <c r="N450" s="34" t="str">
        <f>HYPERLINK("http://www.sciencedirect.com/science/book/9781843347316")</f>
        <v>http://www.sciencedirect.com/science/book/9781843347316</v>
      </c>
      <c r="O450" s="32" t="s">
        <v>956</v>
      </c>
    </row>
    <row r="451" spans="1:15">
      <c r="A451" s="4">
        <v>450</v>
      </c>
      <c r="B451" s="5" t="s">
        <v>306</v>
      </c>
      <c r="C451" s="5" t="s">
        <v>981</v>
      </c>
      <c r="D451" s="17" t="s">
        <v>2150</v>
      </c>
      <c r="E451" s="17" t="s">
        <v>2151</v>
      </c>
      <c r="F451" s="20" t="s">
        <v>3073</v>
      </c>
      <c r="G451" s="20" t="s">
        <v>1346</v>
      </c>
      <c r="H451" s="23" t="s">
        <v>982</v>
      </c>
      <c r="I451" s="12">
        <v>2013</v>
      </c>
      <c r="J451" s="12">
        <v>1</v>
      </c>
      <c r="K451" s="5" t="s">
        <v>983</v>
      </c>
      <c r="L451" s="5" t="s">
        <v>955</v>
      </c>
      <c r="M451" s="12">
        <v>1</v>
      </c>
      <c r="N451" s="34" t="str">
        <f>HYPERLINK("http://www.sciencedirect.com/science/book/9781843346975")</f>
        <v>http://www.sciencedirect.com/science/book/9781843346975</v>
      </c>
      <c r="O451" s="32" t="s">
        <v>956</v>
      </c>
    </row>
    <row r="452" spans="1:15">
      <c r="A452" s="4">
        <v>451</v>
      </c>
      <c r="B452" s="5" t="s">
        <v>306</v>
      </c>
      <c r="C452" s="5" t="s">
        <v>965</v>
      </c>
      <c r="D452" s="17" t="s">
        <v>2152</v>
      </c>
      <c r="E452" s="17" t="s">
        <v>2153</v>
      </c>
      <c r="F452" s="20" t="s">
        <v>3074</v>
      </c>
      <c r="G452" s="20" t="s">
        <v>1347</v>
      </c>
      <c r="H452" s="23" t="s">
        <v>1006</v>
      </c>
      <c r="I452" s="12">
        <v>2013</v>
      </c>
      <c r="J452" s="12">
        <v>1</v>
      </c>
      <c r="K452" s="5" t="s">
        <v>1007</v>
      </c>
      <c r="L452" s="5" t="s">
        <v>955</v>
      </c>
      <c r="M452" s="12">
        <v>1</v>
      </c>
      <c r="N452" s="34" t="str">
        <f>HYPERLINK("http://www.sciencedirect.com/science/book/9781843347071")</f>
        <v>http://www.sciencedirect.com/science/book/9781843347071</v>
      </c>
      <c r="O452" s="32" t="s">
        <v>956</v>
      </c>
    </row>
    <row r="453" spans="1:15">
      <c r="A453" s="4">
        <v>452</v>
      </c>
      <c r="B453" s="5" t="s">
        <v>306</v>
      </c>
      <c r="C453" s="5" t="s">
        <v>998</v>
      </c>
      <c r="D453" s="17" t="s">
        <v>2154</v>
      </c>
      <c r="E453" s="17" t="s">
        <v>4189</v>
      </c>
      <c r="F453" s="20" t="s">
        <v>3075</v>
      </c>
      <c r="G453" s="20" t="s">
        <v>1348</v>
      </c>
      <c r="H453" s="23" t="s">
        <v>1008</v>
      </c>
      <c r="I453" s="12">
        <v>2013</v>
      </c>
      <c r="J453" s="12">
        <v>1</v>
      </c>
      <c r="K453" s="5" t="s">
        <v>1009</v>
      </c>
      <c r="L453" s="5" t="s">
        <v>955</v>
      </c>
      <c r="M453" s="12">
        <v>1</v>
      </c>
      <c r="N453" s="34" t="str">
        <f>HYPERLINK("http://www.sciencedirect.com/science/book/9781843347057")</f>
        <v>http://www.sciencedirect.com/science/book/9781843347057</v>
      </c>
      <c r="O453" s="32" t="s">
        <v>956</v>
      </c>
    </row>
    <row r="454" spans="1:15">
      <c r="A454" s="4">
        <v>453</v>
      </c>
      <c r="B454" s="5" t="s">
        <v>306</v>
      </c>
      <c r="C454" s="5" t="s">
        <v>1010</v>
      </c>
      <c r="D454" s="17" t="s">
        <v>2155</v>
      </c>
      <c r="E454" s="17" t="s">
        <v>2156</v>
      </c>
      <c r="F454" s="20" t="s">
        <v>3076</v>
      </c>
      <c r="G454" s="20" t="s">
        <v>1349</v>
      </c>
      <c r="H454" s="23" t="s">
        <v>1011</v>
      </c>
      <c r="I454" s="12">
        <v>2012</v>
      </c>
      <c r="J454" s="12">
        <v>1</v>
      </c>
      <c r="K454" s="5" t="s">
        <v>1012</v>
      </c>
      <c r="L454" s="5" t="s">
        <v>955</v>
      </c>
      <c r="M454" s="12">
        <v>1</v>
      </c>
      <c r="N454" s="34" t="str">
        <f>HYPERLINK("http://www.sciencedirect.com/science/book/9781843346722")</f>
        <v>http://www.sciencedirect.com/science/book/9781843346722</v>
      </c>
      <c r="O454" s="32" t="s">
        <v>956</v>
      </c>
    </row>
    <row r="455" spans="1:15">
      <c r="A455" s="4">
        <v>454</v>
      </c>
      <c r="B455" s="5" t="s">
        <v>306</v>
      </c>
      <c r="C455" s="5" t="s">
        <v>1021</v>
      </c>
      <c r="D455" s="17" t="s">
        <v>2157</v>
      </c>
      <c r="E455" s="17" t="s">
        <v>4200</v>
      </c>
      <c r="F455" s="20" t="s">
        <v>3077</v>
      </c>
      <c r="G455" s="20" t="s">
        <v>1350</v>
      </c>
      <c r="H455" s="23" t="s">
        <v>1022</v>
      </c>
      <c r="I455" s="12">
        <v>2010</v>
      </c>
      <c r="J455" s="12">
        <v>1</v>
      </c>
      <c r="K455" s="5" t="s">
        <v>462</v>
      </c>
      <c r="L455" s="5" t="s">
        <v>955</v>
      </c>
      <c r="M455" s="12">
        <v>1</v>
      </c>
      <c r="N455" s="34" t="str">
        <f>HYPERLINK("http://www.sciencedirect.com/science/book/9781843343882")</f>
        <v>http://www.sciencedirect.com/science/book/9781843343882</v>
      </c>
      <c r="O455" s="32" t="s">
        <v>956</v>
      </c>
    </row>
    <row r="456" spans="1:15">
      <c r="A456" s="4">
        <v>455</v>
      </c>
      <c r="B456" s="5" t="s">
        <v>306</v>
      </c>
      <c r="C456" s="5" t="s">
        <v>952</v>
      </c>
      <c r="D456" s="17" t="s">
        <v>2158</v>
      </c>
      <c r="E456" s="17" t="s">
        <v>2159</v>
      </c>
      <c r="F456" s="20" t="s">
        <v>3078</v>
      </c>
      <c r="G456" s="20" t="s">
        <v>1351</v>
      </c>
      <c r="H456" s="23" t="s">
        <v>963</v>
      </c>
      <c r="I456" s="12">
        <v>2013</v>
      </c>
      <c r="J456" s="12">
        <v>1</v>
      </c>
      <c r="K456" s="5" t="s">
        <v>964</v>
      </c>
      <c r="L456" s="5" t="s">
        <v>955</v>
      </c>
      <c r="M456" s="12">
        <v>1</v>
      </c>
      <c r="N456" s="34" t="str">
        <f>HYPERLINK("http://www.sciencedirect.com/science/book/9780857094643")</f>
        <v>http://www.sciencedirect.com/science/book/9780857094643</v>
      </c>
      <c r="O456" s="32" t="s">
        <v>956</v>
      </c>
    </row>
    <row r="457" spans="1:15">
      <c r="A457" s="4">
        <v>456</v>
      </c>
      <c r="B457" s="5" t="s">
        <v>306</v>
      </c>
      <c r="C457" s="5" t="s">
        <v>965</v>
      </c>
      <c r="D457" s="17" t="s">
        <v>2160</v>
      </c>
      <c r="E457" s="17" t="s">
        <v>2161</v>
      </c>
      <c r="F457" s="20" t="s">
        <v>3079</v>
      </c>
      <c r="G457" s="20" t="s">
        <v>1352</v>
      </c>
      <c r="H457" s="23" t="s">
        <v>966</v>
      </c>
      <c r="I457" s="12">
        <v>2013</v>
      </c>
      <c r="J457" s="12">
        <v>1</v>
      </c>
      <c r="K457" s="5" t="s">
        <v>967</v>
      </c>
      <c r="L457" s="5" t="s">
        <v>955</v>
      </c>
      <c r="M457" s="12">
        <v>1</v>
      </c>
      <c r="N457" s="34" t="str">
        <f>HYPERLINK("http://www.sciencedirect.com/science/book/9781843347019")</f>
        <v>http://www.sciencedirect.com/science/book/9781843347019</v>
      </c>
      <c r="O457" s="32" t="s">
        <v>956</v>
      </c>
    </row>
    <row r="458" spans="1:15">
      <c r="A458" s="4">
        <v>457</v>
      </c>
      <c r="B458" s="5" t="s">
        <v>306</v>
      </c>
      <c r="C458" s="5" t="s">
        <v>981</v>
      </c>
      <c r="D458" s="17" t="s">
        <v>2162</v>
      </c>
      <c r="E458" s="17" t="s">
        <v>2163</v>
      </c>
      <c r="F458" s="20" t="s">
        <v>3080</v>
      </c>
      <c r="G458" s="20" t="s">
        <v>1353</v>
      </c>
      <c r="H458" s="23" t="s">
        <v>1029</v>
      </c>
      <c r="I458" s="12">
        <v>2011</v>
      </c>
      <c r="J458" s="12">
        <v>1</v>
      </c>
      <c r="K458" s="5" t="s">
        <v>1030</v>
      </c>
      <c r="L458" s="5" t="s">
        <v>955</v>
      </c>
      <c r="M458" s="12">
        <v>1</v>
      </c>
      <c r="N458" s="34" t="str">
        <f>HYPERLINK("http://www.sciencedirect.com/science/book/9781843345527")</f>
        <v>http://www.sciencedirect.com/science/book/9781843345527</v>
      </c>
      <c r="O458" s="32" t="s">
        <v>956</v>
      </c>
    </row>
    <row r="459" spans="1:15">
      <c r="A459" s="4">
        <v>458</v>
      </c>
      <c r="B459" s="5" t="s">
        <v>306</v>
      </c>
      <c r="C459" s="5" t="s">
        <v>981</v>
      </c>
      <c r="D459" s="17" t="s">
        <v>2164</v>
      </c>
      <c r="E459" s="17" t="s">
        <v>2165</v>
      </c>
      <c r="F459" s="20" t="s">
        <v>3081</v>
      </c>
      <c r="G459" s="20" t="s">
        <v>1354</v>
      </c>
      <c r="H459" s="23" t="s">
        <v>1037</v>
      </c>
      <c r="I459" s="12">
        <v>2013</v>
      </c>
      <c r="J459" s="12">
        <v>1</v>
      </c>
      <c r="K459" s="5" t="s">
        <v>1038</v>
      </c>
      <c r="L459" s="5" t="s">
        <v>955</v>
      </c>
      <c r="M459" s="12">
        <v>1</v>
      </c>
      <c r="N459" s="34" t="str">
        <f>HYPERLINK("http://www.sciencedirect.com/science/book/9780857094605")</f>
        <v>http://www.sciencedirect.com/science/book/9780857094605</v>
      </c>
      <c r="O459" s="32" t="s">
        <v>956</v>
      </c>
    </row>
    <row r="460" spans="1:15">
      <c r="A460" s="4">
        <v>459</v>
      </c>
      <c r="B460" s="5" t="s">
        <v>306</v>
      </c>
      <c r="C460" s="5" t="s">
        <v>122</v>
      </c>
      <c r="D460" s="17" t="s">
        <v>2166</v>
      </c>
      <c r="E460" s="17" t="s">
        <v>2161</v>
      </c>
      <c r="F460" s="20" t="s">
        <v>3082</v>
      </c>
      <c r="G460" s="20" t="s">
        <v>1355</v>
      </c>
      <c r="H460" s="23" t="s">
        <v>127</v>
      </c>
      <c r="I460" s="12">
        <v>2013</v>
      </c>
      <c r="J460" s="12">
        <v>1</v>
      </c>
      <c r="K460" s="5" t="s">
        <v>463</v>
      </c>
      <c r="L460" s="5" t="s">
        <v>955</v>
      </c>
      <c r="M460" s="12">
        <v>1</v>
      </c>
      <c r="N460" s="34" t="str">
        <f>HYPERLINK("http://www.sciencedirect.com/science/book/9781843346906")</f>
        <v>http://www.sciencedirect.com/science/book/9781843346906</v>
      </c>
      <c r="O460" s="32" t="s">
        <v>956</v>
      </c>
    </row>
    <row r="461" spans="1:15">
      <c r="A461" s="4">
        <v>460</v>
      </c>
      <c r="B461" s="5" t="s">
        <v>306</v>
      </c>
      <c r="C461" s="5" t="s">
        <v>1575</v>
      </c>
      <c r="D461" s="17" t="s">
        <v>2167</v>
      </c>
      <c r="E461" s="17" t="s">
        <v>2168</v>
      </c>
      <c r="F461" s="20" t="s">
        <v>3083</v>
      </c>
      <c r="G461" s="20" t="s">
        <v>1356</v>
      </c>
      <c r="H461" s="23" t="s">
        <v>1576</v>
      </c>
      <c r="I461" s="12">
        <v>2013</v>
      </c>
      <c r="J461" s="12">
        <v>1</v>
      </c>
      <c r="K461" s="5" t="s">
        <v>1577</v>
      </c>
      <c r="L461" s="5" t="s">
        <v>955</v>
      </c>
      <c r="M461" s="12">
        <v>1</v>
      </c>
      <c r="N461" s="34" t="str">
        <f>HYPERLINK("http://www.sciencedirect.com/science/book/9781843347194")</f>
        <v>http://www.sciencedirect.com/science/book/9781843347194</v>
      </c>
      <c r="O461" s="32" t="s">
        <v>956</v>
      </c>
    </row>
    <row r="462" spans="1:15">
      <c r="A462" s="4">
        <v>461</v>
      </c>
      <c r="B462" s="5" t="s">
        <v>306</v>
      </c>
      <c r="C462" s="5" t="s">
        <v>1578</v>
      </c>
      <c r="D462" s="17" t="s">
        <v>2169</v>
      </c>
      <c r="E462" s="17" t="s">
        <v>2170</v>
      </c>
      <c r="F462" s="20" t="s">
        <v>3084</v>
      </c>
      <c r="G462" s="20" t="s">
        <v>1357</v>
      </c>
      <c r="H462" s="23" t="s">
        <v>1579</v>
      </c>
      <c r="I462" s="12">
        <v>2013</v>
      </c>
      <c r="J462" s="12">
        <v>1</v>
      </c>
      <c r="K462" s="5" t="s">
        <v>1580</v>
      </c>
      <c r="L462" s="5" t="s">
        <v>955</v>
      </c>
      <c r="M462" s="12">
        <v>1</v>
      </c>
      <c r="N462" s="34" t="str">
        <f>HYPERLINK("http://www.sciencedirect.com/science/book/9781843347347")</f>
        <v>http://www.sciencedirect.com/science/book/9781843347347</v>
      </c>
      <c r="O462" s="32" t="s">
        <v>956</v>
      </c>
    </row>
    <row r="463" spans="1:15">
      <c r="A463" s="4">
        <v>462</v>
      </c>
      <c r="B463" s="5" t="s">
        <v>306</v>
      </c>
      <c r="C463" s="5" t="s">
        <v>1051</v>
      </c>
      <c r="D463" s="17" t="s">
        <v>2171</v>
      </c>
      <c r="E463" s="17" t="s">
        <v>2172</v>
      </c>
      <c r="F463" s="20" t="s">
        <v>3085</v>
      </c>
      <c r="G463" s="20" t="s">
        <v>1358</v>
      </c>
      <c r="H463" s="23" t="s">
        <v>1052</v>
      </c>
      <c r="I463" s="12">
        <v>2013</v>
      </c>
      <c r="J463" s="12">
        <v>1</v>
      </c>
      <c r="K463" s="5" t="s">
        <v>1053</v>
      </c>
      <c r="L463" s="5" t="s">
        <v>955</v>
      </c>
      <c r="M463" s="12">
        <v>1</v>
      </c>
      <c r="N463" s="34" t="str">
        <f>HYPERLINK("http://www.sciencedirect.com/science/book/9781843347224")</f>
        <v>http://www.sciencedirect.com/science/book/9781843347224</v>
      </c>
      <c r="O463" s="32" t="s">
        <v>956</v>
      </c>
    </row>
    <row r="464" spans="1:15">
      <c r="A464" s="4">
        <v>463</v>
      </c>
      <c r="B464" s="5" t="s">
        <v>306</v>
      </c>
      <c r="C464" s="5" t="s">
        <v>1051</v>
      </c>
      <c r="D464" s="17" t="s">
        <v>2173</v>
      </c>
      <c r="E464" s="17" t="s">
        <v>2174</v>
      </c>
      <c r="F464" s="20" t="s">
        <v>3086</v>
      </c>
      <c r="G464" s="20" t="s">
        <v>1359</v>
      </c>
      <c r="H464" s="23" t="s">
        <v>1056</v>
      </c>
      <c r="I464" s="12">
        <v>2013</v>
      </c>
      <c r="J464" s="12">
        <v>1</v>
      </c>
      <c r="K464" s="5" t="s">
        <v>1057</v>
      </c>
      <c r="L464" s="5" t="s">
        <v>955</v>
      </c>
      <c r="M464" s="12">
        <v>1</v>
      </c>
      <c r="N464" s="34" t="str">
        <f>HYPERLINK("http://www.sciencedirect.com/science/book/9781843347439")</f>
        <v>http://www.sciencedirect.com/science/book/9781843347439</v>
      </c>
      <c r="O464" s="32" t="s">
        <v>956</v>
      </c>
    </row>
    <row r="465" spans="1:15">
      <c r="A465" s="4">
        <v>464</v>
      </c>
      <c r="B465" s="5" t="s">
        <v>306</v>
      </c>
      <c r="C465" s="5" t="s">
        <v>965</v>
      </c>
      <c r="D465" s="17" t="s">
        <v>2175</v>
      </c>
      <c r="E465" s="17" t="s">
        <v>2176</v>
      </c>
      <c r="F465" s="20" t="s">
        <v>3087</v>
      </c>
      <c r="G465" s="20" t="s">
        <v>1360</v>
      </c>
      <c r="H465" s="23" t="s">
        <v>1568</v>
      </c>
      <c r="I465" s="12">
        <v>2013</v>
      </c>
      <c r="J465" s="12">
        <v>1</v>
      </c>
      <c r="K465" s="5" t="s">
        <v>1569</v>
      </c>
      <c r="L465" s="5" t="s">
        <v>955</v>
      </c>
      <c r="M465" s="12">
        <v>1</v>
      </c>
      <c r="N465" s="34" t="str">
        <f>HYPERLINK("http://www.sciencedirect.com/science/book/9781843347323")</f>
        <v>http://www.sciencedirect.com/science/book/9781843347323</v>
      </c>
      <c r="O465" s="32" t="s">
        <v>956</v>
      </c>
    </row>
    <row r="466" spans="1:15">
      <c r="A466" s="4">
        <v>465</v>
      </c>
      <c r="B466" s="5" t="s">
        <v>306</v>
      </c>
      <c r="C466" s="5" t="s">
        <v>1584</v>
      </c>
      <c r="D466" s="17" t="s">
        <v>2177</v>
      </c>
      <c r="E466" s="17" t="s">
        <v>1866</v>
      </c>
      <c r="F466" s="20" t="s">
        <v>3088</v>
      </c>
      <c r="G466" s="20" t="s">
        <v>1361</v>
      </c>
      <c r="H466" s="23" t="s">
        <v>1585</v>
      </c>
      <c r="I466" s="12">
        <v>2013</v>
      </c>
      <c r="J466" s="12">
        <v>1</v>
      </c>
      <c r="K466" s="5" t="s">
        <v>1586</v>
      </c>
      <c r="L466" s="5" t="s">
        <v>955</v>
      </c>
      <c r="M466" s="12">
        <v>1</v>
      </c>
      <c r="N466" s="34" t="str">
        <f>HYPERLINK("http://www.sciencedirect.com/science/book/9781843347149")</f>
        <v>http://www.sciencedirect.com/science/book/9781843347149</v>
      </c>
      <c r="O466" s="32" t="s">
        <v>956</v>
      </c>
    </row>
    <row r="467" spans="1:15">
      <c r="A467" s="4">
        <v>466</v>
      </c>
      <c r="B467" s="5" t="s">
        <v>306</v>
      </c>
      <c r="C467" s="5" t="s">
        <v>1584</v>
      </c>
      <c r="D467" s="17" t="s">
        <v>2178</v>
      </c>
      <c r="E467" s="17" t="s">
        <v>2179</v>
      </c>
      <c r="F467" s="20" t="s">
        <v>3089</v>
      </c>
      <c r="G467" s="20" t="s">
        <v>1362</v>
      </c>
      <c r="H467" s="23" t="s">
        <v>1587</v>
      </c>
      <c r="I467" s="12">
        <v>2013</v>
      </c>
      <c r="J467" s="12">
        <v>1</v>
      </c>
      <c r="K467" s="5" t="s">
        <v>464</v>
      </c>
      <c r="L467" s="5" t="s">
        <v>955</v>
      </c>
      <c r="M467" s="12">
        <v>1</v>
      </c>
      <c r="N467" s="34" t="str">
        <f>HYPERLINK("http://www.sciencedirect.com/science/book/9781843347262")</f>
        <v>http://www.sciencedirect.com/science/book/9781843347262</v>
      </c>
      <c r="O467" s="32" t="s">
        <v>956</v>
      </c>
    </row>
    <row r="468" spans="1:15">
      <c r="A468" s="4">
        <v>467</v>
      </c>
      <c r="B468" s="5" t="s">
        <v>306</v>
      </c>
      <c r="C468" s="5" t="s">
        <v>981</v>
      </c>
      <c r="D468" s="17" t="s">
        <v>2180</v>
      </c>
      <c r="E468" s="17" t="s">
        <v>2181</v>
      </c>
      <c r="F468" s="20" t="s">
        <v>3090</v>
      </c>
      <c r="G468" s="20" t="s">
        <v>1363</v>
      </c>
      <c r="H468" s="23" t="s">
        <v>1588</v>
      </c>
      <c r="I468" s="12">
        <v>2013</v>
      </c>
      <c r="J468" s="12">
        <v>1</v>
      </c>
      <c r="K468" s="5" t="s">
        <v>1589</v>
      </c>
      <c r="L468" s="5" t="s">
        <v>955</v>
      </c>
      <c r="M468" s="12">
        <v>1</v>
      </c>
      <c r="N468" s="34" t="str">
        <f>HYPERLINK("http://www.sciencedirect.com/science/book/9781843346852")</f>
        <v>http://www.sciencedirect.com/science/book/9781843346852</v>
      </c>
      <c r="O468" s="32" t="s">
        <v>956</v>
      </c>
    </row>
    <row r="469" spans="1:15">
      <c r="A469" s="4">
        <v>468</v>
      </c>
      <c r="B469" s="5" t="s">
        <v>306</v>
      </c>
      <c r="C469" s="5" t="s">
        <v>122</v>
      </c>
      <c r="D469" s="17" t="s">
        <v>1867</v>
      </c>
      <c r="E469" s="17" t="s">
        <v>1868</v>
      </c>
      <c r="F469" s="20" t="s">
        <v>3091</v>
      </c>
      <c r="G469" s="20" t="s">
        <v>1364</v>
      </c>
      <c r="H469" s="23" t="s">
        <v>123</v>
      </c>
      <c r="I469" s="12">
        <v>2013</v>
      </c>
      <c r="J469" s="12">
        <v>1</v>
      </c>
      <c r="K469" s="5" t="s">
        <v>124</v>
      </c>
      <c r="L469" s="5" t="s">
        <v>955</v>
      </c>
      <c r="M469" s="12">
        <v>1</v>
      </c>
      <c r="N469" s="34" t="str">
        <f>HYPERLINK("http://www.sciencedirect.com/science/book/9781843347156")</f>
        <v>http://www.sciencedirect.com/science/book/9781843347156</v>
      </c>
      <c r="O469" s="32" t="s">
        <v>956</v>
      </c>
    </row>
    <row r="470" spans="1:15">
      <c r="A470" s="4">
        <v>469</v>
      </c>
      <c r="B470" s="5" t="s">
        <v>306</v>
      </c>
      <c r="C470" s="5" t="s">
        <v>1003</v>
      </c>
      <c r="D470" s="17" t="s">
        <v>2182</v>
      </c>
      <c r="E470" s="17" t="s">
        <v>2183</v>
      </c>
      <c r="F470" s="20" t="s">
        <v>3092</v>
      </c>
      <c r="G470" s="20" t="s">
        <v>1365</v>
      </c>
      <c r="H470" s="23" t="s">
        <v>1593</v>
      </c>
      <c r="I470" s="12">
        <v>2013</v>
      </c>
      <c r="J470" s="12">
        <v>1</v>
      </c>
      <c r="K470" s="5" t="s">
        <v>1594</v>
      </c>
      <c r="L470" s="5" t="s">
        <v>955</v>
      </c>
      <c r="M470" s="12">
        <v>1</v>
      </c>
      <c r="N470" s="34" t="str">
        <f>HYPERLINK("http://www.sciencedirect.com/science/book/9781843347293")</f>
        <v>http://www.sciencedirect.com/science/book/9781843347293</v>
      </c>
      <c r="O470" s="32" t="s">
        <v>956</v>
      </c>
    </row>
    <row r="471" spans="1:15">
      <c r="A471" s="4">
        <v>470</v>
      </c>
      <c r="B471" s="5" t="s">
        <v>306</v>
      </c>
      <c r="C471" s="5" t="s">
        <v>965</v>
      </c>
      <c r="D471" s="17" t="s">
        <v>2184</v>
      </c>
      <c r="E471" s="17" t="s">
        <v>2161</v>
      </c>
      <c r="F471" s="20" t="s">
        <v>3093</v>
      </c>
      <c r="G471" s="20" t="s">
        <v>1366</v>
      </c>
      <c r="H471" s="23" t="s">
        <v>973</v>
      </c>
      <c r="I471" s="12">
        <v>2013</v>
      </c>
      <c r="J471" s="12">
        <v>1</v>
      </c>
      <c r="K471" s="5" t="s">
        <v>974</v>
      </c>
      <c r="L471" s="5" t="s">
        <v>955</v>
      </c>
      <c r="M471" s="12">
        <v>1</v>
      </c>
      <c r="N471" s="34" t="str">
        <f>HYPERLINK("http://www.sciencedirect.com/science/book/9781843347361")</f>
        <v>http://www.sciencedirect.com/science/book/9781843347361</v>
      </c>
      <c r="O471" s="32" t="s">
        <v>956</v>
      </c>
    </row>
    <row r="472" spans="1:15">
      <c r="A472" s="4">
        <v>471</v>
      </c>
      <c r="B472" s="5" t="s">
        <v>1446</v>
      </c>
      <c r="C472" s="5" t="s">
        <v>975</v>
      </c>
      <c r="D472" s="17" t="s">
        <v>2185</v>
      </c>
      <c r="E472" s="17" t="s">
        <v>2186</v>
      </c>
      <c r="F472" s="20" t="s">
        <v>3094</v>
      </c>
      <c r="G472" s="20" t="s">
        <v>1367</v>
      </c>
      <c r="H472" s="23" t="s">
        <v>976</v>
      </c>
      <c r="I472" s="12">
        <v>2012</v>
      </c>
      <c r="J472" s="12">
        <v>1</v>
      </c>
      <c r="K472" s="5" t="s">
        <v>977</v>
      </c>
      <c r="L472" s="5" t="s">
        <v>956</v>
      </c>
      <c r="M472" s="12">
        <v>1</v>
      </c>
      <c r="N472" s="34" t="str">
        <f>HYPERLINK("http://www.sciencedirect.com/science/book/9780857090935")</f>
        <v>http://www.sciencedirect.com/science/book/9780857090935</v>
      </c>
      <c r="O472" s="32" t="s">
        <v>956</v>
      </c>
    </row>
    <row r="473" spans="1:15">
      <c r="A473" s="4">
        <v>472</v>
      </c>
      <c r="B473" s="5" t="s">
        <v>1446</v>
      </c>
      <c r="C473" s="5" t="s">
        <v>1046</v>
      </c>
      <c r="D473" s="17" t="s">
        <v>2187</v>
      </c>
      <c r="E473" s="17" t="s">
        <v>2188</v>
      </c>
      <c r="F473" s="20" t="s">
        <v>3095</v>
      </c>
      <c r="G473" s="20" t="s">
        <v>1368</v>
      </c>
      <c r="H473" s="23" t="s">
        <v>125</v>
      </c>
      <c r="I473" s="12">
        <v>2011</v>
      </c>
      <c r="J473" s="12">
        <v>1</v>
      </c>
      <c r="K473" s="5" t="s">
        <v>126</v>
      </c>
      <c r="L473" s="5" t="s">
        <v>956</v>
      </c>
      <c r="M473" s="12">
        <v>1</v>
      </c>
      <c r="N473" s="34" t="str">
        <f>HYPERLINK("http://www.sciencedirect.com/science/book/9781845699697")</f>
        <v>http://www.sciencedirect.com/science/book/9781845699697</v>
      </c>
      <c r="O473" s="32" t="s">
        <v>956</v>
      </c>
    </row>
    <row r="474" spans="1:15">
      <c r="A474" s="4">
        <v>473</v>
      </c>
      <c r="B474" s="5" t="s">
        <v>1446</v>
      </c>
      <c r="C474" s="5" t="s">
        <v>978</v>
      </c>
      <c r="D474" s="17" t="s">
        <v>2189</v>
      </c>
      <c r="E474" s="17" t="s">
        <v>2190</v>
      </c>
      <c r="F474" s="20" t="s">
        <v>3096</v>
      </c>
      <c r="G474" s="20" t="s">
        <v>1369</v>
      </c>
      <c r="H474" s="23" t="s">
        <v>979</v>
      </c>
      <c r="I474" s="12">
        <v>2009</v>
      </c>
      <c r="J474" s="12">
        <v>1</v>
      </c>
      <c r="K474" s="5" t="s">
        <v>980</v>
      </c>
      <c r="L474" s="5" t="s">
        <v>956</v>
      </c>
      <c r="M474" s="12">
        <v>1</v>
      </c>
      <c r="N474" s="34" t="str">
        <f>HYPERLINK("http://www.sciencedirect.com/science/book/9781845693862")</f>
        <v>http://www.sciencedirect.com/science/book/9781845693862</v>
      </c>
      <c r="O474" s="32" t="s">
        <v>956</v>
      </c>
    </row>
    <row r="475" spans="1:15">
      <c r="A475" s="4">
        <v>474</v>
      </c>
      <c r="B475" s="5" t="s">
        <v>1446</v>
      </c>
      <c r="C475" s="5" t="s">
        <v>957</v>
      </c>
      <c r="D475" s="17" t="s">
        <v>2191</v>
      </c>
      <c r="E475" s="17" t="s">
        <v>2192</v>
      </c>
      <c r="F475" s="20" t="s">
        <v>3097</v>
      </c>
      <c r="G475" s="20" t="s">
        <v>1370</v>
      </c>
      <c r="H475" s="23" t="s">
        <v>958</v>
      </c>
      <c r="I475" s="12">
        <v>2013</v>
      </c>
      <c r="J475" s="12">
        <v>1</v>
      </c>
      <c r="K475" s="5" t="s">
        <v>959</v>
      </c>
      <c r="L475" s="5" t="s">
        <v>956</v>
      </c>
      <c r="M475" s="12">
        <v>1</v>
      </c>
      <c r="N475" s="34" t="str">
        <f>HYPERLINK("http://www.sciencedirect.com/science/book/9781907568442")</f>
        <v>http://www.sciencedirect.com/science/book/9781907568442</v>
      </c>
      <c r="O475" s="32" t="s">
        <v>956</v>
      </c>
    </row>
    <row r="476" spans="1:15">
      <c r="A476" s="4">
        <v>475</v>
      </c>
      <c r="B476" s="5" t="s">
        <v>1446</v>
      </c>
      <c r="C476" s="5" t="s">
        <v>984</v>
      </c>
      <c r="D476" s="17" t="s">
        <v>2193</v>
      </c>
      <c r="E476" s="17" t="s">
        <v>2194</v>
      </c>
      <c r="F476" s="20" t="s">
        <v>3098</v>
      </c>
      <c r="G476" s="20" t="s">
        <v>1371</v>
      </c>
      <c r="H476" s="23" t="s">
        <v>985</v>
      </c>
      <c r="I476" s="12">
        <v>2012</v>
      </c>
      <c r="J476" s="12">
        <v>1</v>
      </c>
      <c r="K476" s="5" t="s">
        <v>986</v>
      </c>
      <c r="L476" s="5" t="s">
        <v>956</v>
      </c>
      <c r="M476" s="12">
        <v>1</v>
      </c>
      <c r="N476" s="34" t="str">
        <f>HYPERLINK("http://www.sciencedirect.com/science/book/9781845695682")</f>
        <v>http://www.sciencedirect.com/science/book/9781845695682</v>
      </c>
      <c r="O476" s="32" t="s">
        <v>956</v>
      </c>
    </row>
    <row r="477" spans="1:15">
      <c r="A477" s="4">
        <v>476</v>
      </c>
      <c r="B477" s="5" t="s">
        <v>1446</v>
      </c>
      <c r="C477" s="5" t="s">
        <v>978</v>
      </c>
      <c r="D477" s="17" t="s">
        <v>2195</v>
      </c>
      <c r="E477" s="17" t="s">
        <v>2196</v>
      </c>
      <c r="F477" s="20" t="s">
        <v>3099</v>
      </c>
      <c r="G477" s="20" t="s">
        <v>1372</v>
      </c>
      <c r="H477" s="23" t="s">
        <v>1570</v>
      </c>
      <c r="I477" s="12">
        <v>2013</v>
      </c>
      <c r="J477" s="12">
        <v>1</v>
      </c>
      <c r="K477" s="5" t="s">
        <v>1571</v>
      </c>
      <c r="L477" s="5" t="s">
        <v>956</v>
      </c>
      <c r="M477" s="12">
        <v>1</v>
      </c>
      <c r="N477" s="34" t="str">
        <f>HYPERLINK("http://www.sciencedirect.com/science/book/9780857094377")</f>
        <v>http://www.sciencedirect.com/science/book/9780857094377</v>
      </c>
      <c r="O477" s="32" t="s">
        <v>956</v>
      </c>
    </row>
    <row r="478" spans="1:15">
      <c r="A478" s="4">
        <v>477</v>
      </c>
      <c r="B478" s="5" t="s">
        <v>1446</v>
      </c>
      <c r="C478" s="5" t="s">
        <v>1013</v>
      </c>
      <c r="D478" s="17" t="s">
        <v>2197</v>
      </c>
      <c r="E478" s="17" t="s">
        <v>2198</v>
      </c>
      <c r="F478" s="20" t="s">
        <v>3100</v>
      </c>
      <c r="G478" s="20" t="s">
        <v>1373</v>
      </c>
      <c r="H478" s="23" t="s">
        <v>1014</v>
      </c>
      <c r="I478" s="12">
        <v>2013</v>
      </c>
      <c r="J478" s="12">
        <v>1</v>
      </c>
      <c r="K478" s="5" t="s">
        <v>1015</v>
      </c>
      <c r="L478" s="5" t="s">
        <v>956</v>
      </c>
      <c r="M478" s="12">
        <v>1</v>
      </c>
      <c r="N478" s="34" t="str">
        <f>HYPERLINK("http://www.sciencedirect.com/science/book/9780857092342")</f>
        <v>http://www.sciencedirect.com/science/book/9780857092342</v>
      </c>
      <c r="O478" s="32" t="s">
        <v>956</v>
      </c>
    </row>
    <row r="479" spans="1:15">
      <c r="A479" s="4">
        <v>478</v>
      </c>
      <c r="B479" s="5" t="s">
        <v>1446</v>
      </c>
      <c r="C479" s="5" t="s">
        <v>987</v>
      </c>
      <c r="D479" s="17" t="s">
        <v>2199</v>
      </c>
      <c r="E479" s="17" t="s">
        <v>2200</v>
      </c>
      <c r="F479" s="20" t="s">
        <v>3101</v>
      </c>
      <c r="G479" s="20" t="s">
        <v>1374</v>
      </c>
      <c r="H479" s="23" t="s">
        <v>1016</v>
      </c>
      <c r="I479" s="12">
        <v>2013</v>
      </c>
      <c r="J479" s="12">
        <v>1</v>
      </c>
      <c r="K479" s="5" t="s">
        <v>1017</v>
      </c>
      <c r="L479" s="5" t="s">
        <v>956</v>
      </c>
      <c r="M479" s="12">
        <v>1</v>
      </c>
      <c r="N479" s="34" t="str">
        <f>HYPERLINK("http://www.sciencedirect.com/science/book/9780857090379")</f>
        <v>http://www.sciencedirect.com/science/book/9780857090379</v>
      </c>
      <c r="O479" s="32" t="s">
        <v>956</v>
      </c>
    </row>
    <row r="480" spans="1:15">
      <c r="A480" s="4">
        <v>479</v>
      </c>
      <c r="B480" s="5" t="s">
        <v>1446</v>
      </c>
      <c r="C480" s="5" t="s">
        <v>1018</v>
      </c>
      <c r="D480" s="17" t="s">
        <v>2201</v>
      </c>
      <c r="E480" s="17" t="s">
        <v>2202</v>
      </c>
      <c r="F480" s="20" t="s">
        <v>3102</v>
      </c>
      <c r="G480" s="20" t="s">
        <v>1375</v>
      </c>
      <c r="H480" s="23" t="s">
        <v>1019</v>
      </c>
      <c r="I480" s="12">
        <v>2012</v>
      </c>
      <c r="J480" s="12">
        <v>1</v>
      </c>
      <c r="K480" s="5" t="s">
        <v>1020</v>
      </c>
      <c r="L480" s="5" t="s">
        <v>956</v>
      </c>
      <c r="M480" s="12">
        <v>1</v>
      </c>
      <c r="N480" s="34" t="str">
        <f>HYPERLINK("http://www.sciencedirect.com/science/book/9781845699338")</f>
        <v>http://www.sciencedirect.com/science/book/9781845699338</v>
      </c>
      <c r="O480" s="32" t="s">
        <v>956</v>
      </c>
    </row>
    <row r="481" spans="1:15">
      <c r="A481" s="4">
        <v>480</v>
      </c>
      <c r="B481" s="5" t="s">
        <v>1446</v>
      </c>
      <c r="C481" s="5" t="s">
        <v>960</v>
      </c>
      <c r="D481" s="17" t="s">
        <v>2203</v>
      </c>
      <c r="E481" s="17" t="s">
        <v>2204</v>
      </c>
      <c r="F481" s="20" t="s">
        <v>3103</v>
      </c>
      <c r="G481" s="20" t="s">
        <v>3919</v>
      </c>
      <c r="H481" s="23" t="s">
        <v>961</v>
      </c>
      <c r="I481" s="12">
        <v>2013</v>
      </c>
      <c r="J481" s="12">
        <v>1</v>
      </c>
      <c r="K481" s="5" t="s">
        <v>962</v>
      </c>
      <c r="L481" s="5" t="s">
        <v>956</v>
      </c>
      <c r="M481" s="12">
        <v>1</v>
      </c>
      <c r="N481" s="34" t="str">
        <f>HYPERLINK("http://www.sciencedirect.com/science/book/9780857095251")</f>
        <v>http://www.sciencedirect.com/science/book/9780857095251</v>
      </c>
      <c r="O481" s="32" t="s">
        <v>956</v>
      </c>
    </row>
    <row r="482" spans="1:15">
      <c r="A482" s="4">
        <v>481</v>
      </c>
      <c r="B482" s="5" t="s">
        <v>1446</v>
      </c>
      <c r="C482" s="5" t="s">
        <v>987</v>
      </c>
      <c r="D482" s="17" t="s">
        <v>2203</v>
      </c>
      <c r="E482" s="17" t="s">
        <v>2205</v>
      </c>
      <c r="F482" s="20" t="s">
        <v>3104</v>
      </c>
      <c r="G482" s="20" t="s">
        <v>3920</v>
      </c>
      <c r="H482" s="23" t="s">
        <v>988</v>
      </c>
      <c r="I482" s="12">
        <v>2013</v>
      </c>
      <c r="J482" s="12">
        <v>1</v>
      </c>
      <c r="K482" s="5" t="s">
        <v>989</v>
      </c>
      <c r="L482" s="5" t="s">
        <v>956</v>
      </c>
      <c r="M482" s="12">
        <v>1</v>
      </c>
      <c r="N482" s="34" t="str">
        <f>HYPERLINK("http://www.sciencedirect.com/science/book/9780857095121")</f>
        <v>http://www.sciencedirect.com/science/book/9780857095121</v>
      </c>
      <c r="O482" s="32" t="s">
        <v>956</v>
      </c>
    </row>
    <row r="483" spans="1:15">
      <c r="A483" s="4">
        <v>482</v>
      </c>
      <c r="B483" s="5" t="s">
        <v>1446</v>
      </c>
      <c r="C483" s="5" t="s">
        <v>990</v>
      </c>
      <c r="D483" s="17" t="s">
        <v>2206</v>
      </c>
      <c r="E483" s="17" t="s">
        <v>2207</v>
      </c>
      <c r="F483" s="20" t="s">
        <v>3105</v>
      </c>
      <c r="G483" s="20" t="s">
        <v>3921</v>
      </c>
      <c r="H483" s="23" t="s">
        <v>991</v>
      </c>
      <c r="I483" s="12">
        <v>2013</v>
      </c>
      <c r="J483" s="12">
        <v>1</v>
      </c>
      <c r="K483" s="5" t="s">
        <v>992</v>
      </c>
      <c r="L483" s="5" t="s">
        <v>956</v>
      </c>
      <c r="M483" s="12">
        <v>1</v>
      </c>
      <c r="N483" s="34" t="str">
        <f>HYPERLINK("http://www.sciencedirect.com/science/book/9781907568404")</f>
        <v>http://www.sciencedirect.com/science/book/9781907568404</v>
      </c>
      <c r="O483" s="32" t="s">
        <v>956</v>
      </c>
    </row>
    <row r="484" spans="1:15">
      <c r="A484" s="4">
        <v>483</v>
      </c>
      <c r="B484" s="5" t="s">
        <v>1446</v>
      </c>
      <c r="C484" s="5" t="s">
        <v>1023</v>
      </c>
      <c r="D484" s="17" t="s">
        <v>2208</v>
      </c>
      <c r="E484" s="17" t="s">
        <v>2209</v>
      </c>
      <c r="F484" s="20" t="s">
        <v>3106</v>
      </c>
      <c r="G484" s="20" t="s">
        <v>3922</v>
      </c>
      <c r="H484" s="23" t="s">
        <v>1024</v>
      </c>
      <c r="I484" s="12">
        <v>2011</v>
      </c>
      <c r="J484" s="12">
        <v>1</v>
      </c>
      <c r="K484" s="5" t="s">
        <v>1025</v>
      </c>
      <c r="L484" s="5" t="s">
        <v>956</v>
      </c>
      <c r="M484" s="12">
        <v>1</v>
      </c>
      <c r="N484" s="34" t="str">
        <f>HYPERLINK("http://www.sciencedirect.com/science/book/9781845697587")</f>
        <v>http://www.sciencedirect.com/science/book/9781845697587</v>
      </c>
      <c r="O484" s="32" t="s">
        <v>956</v>
      </c>
    </row>
    <row r="485" spans="1:15">
      <c r="A485" s="4">
        <v>484</v>
      </c>
      <c r="B485" s="5" t="s">
        <v>1446</v>
      </c>
      <c r="C485" s="5" t="s">
        <v>1026</v>
      </c>
      <c r="D485" s="17" t="s">
        <v>2210</v>
      </c>
      <c r="E485" s="17" t="s">
        <v>2211</v>
      </c>
      <c r="F485" s="20" t="s">
        <v>3107</v>
      </c>
      <c r="G485" s="20" t="s">
        <v>3923</v>
      </c>
      <c r="H485" s="23" t="s">
        <v>1027</v>
      </c>
      <c r="I485" s="12">
        <v>2013</v>
      </c>
      <c r="J485" s="12">
        <v>1</v>
      </c>
      <c r="K485" s="5" t="s">
        <v>1028</v>
      </c>
      <c r="L485" s="5" t="s">
        <v>956</v>
      </c>
      <c r="M485" s="12">
        <v>1</v>
      </c>
      <c r="N485" s="34" t="str">
        <f>HYPERLINK("http://www.sciencedirect.com/science/book/9780857095930")</f>
        <v>http://www.sciencedirect.com/science/book/9780857095930</v>
      </c>
      <c r="O485" s="32" t="s">
        <v>956</v>
      </c>
    </row>
    <row r="486" spans="1:15">
      <c r="A486" s="4">
        <v>485</v>
      </c>
      <c r="B486" s="5" t="s">
        <v>1446</v>
      </c>
      <c r="C486" s="5" t="s">
        <v>1572</v>
      </c>
      <c r="D486" s="17" t="s">
        <v>2212</v>
      </c>
      <c r="E486" s="17" t="s">
        <v>2213</v>
      </c>
      <c r="F486" s="20" t="s">
        <v>3108</v>
      </c>
      <c r="G486" s="20" t="s">
        <v>3924</v>
      </c>
      <c r="H486" s="23" t="s">
        <v>1573</v>
      </c>
      <c r="I486" s="12">
        <v>2013</v>
      </c>
      <c r="J486" s="12">
        <v>1</v>
      </c>
      <c r="K486" s="5" t="s">
        <v>1574</v>
      </c>
      <c r="L486" s="5" t="s">
        <v>956</v>
      </c>
      <c r="M486" s="12">
        <v>1</v>
      </c>
      <c r="N486" s="34" t="str">
        <f>HYPERLINK("http://www.sciencedirect.com/science/book/9780857096821")</f>
        <v>http://www.sciencedirect.com/science/book/9780857096821</v>
      </c>
      <c r="O486" s="32" t="s">
        <v>956</v>
      </c>
    </row>
    <row r="487" spans="1:15">
      <c r="A487" s="4">
        <v>486</v>
      </c>
      <c r="B487" s="5" t="s">
        <v>1446</v>
      </c>
      <c r="C487" s="5" t="s">
        <v>1031</v>
      </c>
      <c r="D487" s="17" t="s">
        <v>2201</v>
      </c>
      <c r="E487" s="17" t="s">
        <v>2214</v>
      </c>
      <c r="F487" s="20" t="s">
        <v>3109</v>
      </c>
      <c r="G487" s="20" t="s">
        <v>3925</v>
      </c>
      <c r="H487" s="23" t="s">
        <v>1032</v>
      </c>
      <c r="I487" s="12">
        <v>2011</v>
      </c>
      <c r="J487" s="12">
        <v>1</v>
      </c>
      <c r="K487" s="5" t="s">
        <v>1033</v>
      </c>
      <c r="L487" s="5" t="s">
        <v>956</v>
      </c>
      <c r="M487" s="12">
        <v>1</v>
      </c>
      <c r="N487" s="34" t="str">
        <f>HYPERLINK("http://www.sciencedirect.com/science/book/9781845695392")</f>
        <v>http://www.sciencedirect.com/science/book/9781845695392</v>
      </c>
      <c r="O487" s="32" t="s">
        <v>956</v>
      </c>
    </row>
    <row r="488" spans="1:15">
      <c r="A488" s="4">
        <v>487</v>
      </c>
      <c r="B488" s="5" t="s">
        <v>1446</v>
      </c>
      <c r="C488" s="5" t="s">
        <v>993</v>
      </c>
      <c r="D488" s="17" t="s">
        <v>2215</v>
      </c>
      <c r="E488" s="17" t="s">
        <v>2216</v>
      </c>
      <c r="F488" s="20" t="s">
        <v>3110</v>
      </c>
      <c r="G488" s="20" t="s">
        <v>3926</v>
      </c>
      <c r="H488" s="23" t="s">
        <v>994</v>
      </c>
      <c r="I488" s="12">
        <v>2012</v>
      </c>
      <c r="J488" s="12">
        <v>1</v>
      </c>
      <c r="K488" s="5" t="s">
        <v>995</v>
      </c>
      <c r="L488" s="5" t="s">
        <v>956</v>
      </c>
      <c r="M488" s="12">
        <v>1</v>
      </c>
      <c r="N488" s="34" t="str">
        <f>HYPERLINK("http://www.sciencedirect.com/science/book/9780857090164")</f>
        <v>http://www.sciencedirect.com/science/book/9780857090164</v>
      </c>
      <c r="O488" s="32" t="s">
        <v>956</v>
      </c>
    </row>
    <row r="489" spans="1:15">
      <c r="A489" s="4">
        <v>488</v>
      </c>
      <c r="B489" s="5" t="s">
        <v>1446</v>
      </c>
      <c r="C489" s="5" t="s">
        <v>1034</v>
      </c>
      <c r="D489" s="17" t="s">
        <v>2217</v>
      </c>
      <c r="E489" s="17" t="s">
        <v>2218</v>
      </c>
      <c r="F489" s="20" t="s">
        <v>3111</v>
      </c>
      <c r="G489" s="20" t="s">
        <v>3927</v>
      </c>
      <c r="H489" s="23" t="s">
        <v>1035</v>
      </c>
      <c r="I489" s="12">
        <v>2013</v>
      </c>
      <c r="J489" s="12">
        <v>1</v>
      </c>
      <c r="K489" s="5" t="s">
        <v>1036</v>
      </c>
      <c r="L489" s="5" t="s">
        <v>956</v>
      </c>
      <c r="M489" s="12">
        <v>1</v>
      </c>
      <c r="N489" s="34" t="str">
        <f>HYPERLINK("http://www.sciencedirect.com/science/book/9781845697112")</f>
        <v>http://www.sciencedirect.com/science/book/9781845697112</v>
      </c>
      <c r="O489" s="32" t="s">
        <v>956</v>
      </c>
    </row>
    <row r="490" spans="1:15">
      <c r="A490" s="4">
        <v>489</v>
      </c>
      <c r="B490" s="5" t="s">
        <v>1446</v>
      </c>
      <c r="C490" s="5" t="s">
        <v>960</v>
      </c>
      <c r="D490" s="17" t="s">
        <v>2219</v>
      </c>
      <c r="E490" s="17" t="s">
        <v>2220</v>
      </c>
      <c r="F490" s="20" t="s">
        <v>3112</v>
      </c>
      <c r="G490" s="20" t="s">
        <v>3928</v>
      </c>
      <c r="H490" s="23" t="s">
        <v>968</v>
      </c>
      <c r="I490" s="12">
        <v>2013</v>
      </c>
      <c r="J490" s="12">
        <v>1</v>
      </c>
      <c r="K490" s="5" t="s">
        <v>969</v>
      </c>
      <c r="L490" s="5" t="s">
        <v>956</v>
      </c>
      <c r="M490" s="12">
        <v>1</v>
      </c>
      <c r="N490" s="34" t="str">
        <f>HYPERLINK("http://www.sciencedirect.com/science/book/9780857094391")</f>
        <v>http://www.sciencedirect.com/science/book/9780857094391</v>
      </c>
      <c r="O490" s="32" t="s">
        <v>956</v>
      </c>
    </row>
    <row r="491" spans="1:15">
      <c r="A491" s="4">
        <v>490</v>
      </c>
      <c r="B491" s="5" t="s">
        <v>1446</v>
      </c>
      <c r="C491" s="5" t="s">
        <v>1039</v>
      </c>
      <c r="D491" s="17" t="s">
        <v>2193</v>
      </c>
      <c r="E491" s="17" t="s">
        <v>2221</v>
      </c>
      <c r="F491" s="20" t="s">
        <v>3113</v>
      </c>
      <c r="G491" s="20" t="s">
        <v>3929</v>
      </c>
      <c r="H491" s="23" t="s">
        <v>1040</v>
      </c>
      <c r="I491" s="12">
        <v>2013</v>
      </c>
      <c r="J491" s="12">
        <v>1</v>
      </c>
      <c r="K491" s="5" t="s">
        <v>1041</v>
      </c>
      <c r="L491" s="5" t="s">
        <v>956</v>
      </c>
      <c r="M491" s="12">
        <v>1</v>
      </c>
      <c r="N491" s="34" t="str">
        <f>HYPERLINK("http://www.sciencedirect.com/science/book/9780857092373")</f>
        <v>http://www.sciencedirect.com/science/book/9780857092373</v>
      </c>
      <c r="O491" s="32" t="s">
        <v>956</v>
      </c>
    </row>
    <row r="492" spans="1:15">
      <c r="A492" s="4">
        <v>491</v>
      </c>
      <c r="B492" s="5" t="s">
        <v>1446</v>
      </c>
      <c r="C492" s="5" t="s">
        <v>1042</v>
      </c>
      <c r="D492" s="17" t="s">
        <v>2222</v>
      </c>
      <c r="E492" s="17" t="s">
        <v>2223</v>
      </c>
      <c r="F492" s="20" t="s">
        <v>3114</v>
      </c>
      <c r="G492" s="20" t="s">
        <v>3930</v>
      </c>
      <c r="H492" s="23" t="s">
        <v>1043</v>
      </c>
      <c r="I492" s="12">
        <v>2010</v>
      </c>
      <c r="J492" s="12">
        <v>4</v>
      </c>
      <c r="K492" s="5" t="s">
        <v>1044</v>
      </c>
      <c r="L492" s="5" t="s">
        <v>1045</v>
      </c>
      <c r="M492" s="12">
        <v>1</v>
      </c>
      <c r="N492" s="34" t="str">
        <f>HYPERLINK("http://www.sciencedirect.com/science/book/9780955251245")</f>
        <v>http://www.sciencedirect.com/science/book/9780955251245</v>
      </c>
      <c r="O492" s="32" t="s">
        <v>956</v>
      </c>
    </row>
    <row r="493" spans="1:15">
      <c r="A493" s="4">
        <v>492</v>
      </c>
      <c r="B493" s="5" t="s">
        <v>1446</v>
      </c>
      <c r="C493" s="5" t="s">
        <v>1565</v>
      </c>
      <c r="D493" s="17" t="s">
        <v>2224</v>
      </c>
      <c r="E493" s="17" t="s">
        <v>2225</v>
      </c>
      <c r="F493" s="20" t="s">
        <v>3115</v>
      </c>
      <c r="G493" s="20" t="s">
        <v>3931</v>
      </c>
      <c r="H493" s="23" t="s">
        <v>1566</v>
      </c>
      <c r="I493" s="12">
        <v>2013</v>
      </c>
      <c r="J493" s="12">
        <v>1</v>
      </c>
      <c r="K493" s="5" t="s">
        <v>1567</v>
      </c>
      <c r="L493" s="5" t="s">
        <v>956</v>
      </c>
      <c r="M493" s="12">
        <v>1</v>
      </c>
      <c r="N493" s="34" t="str">
        <f>HYPERLINK("http://www.sciencedirect.com/science/book/9781907568800")</f>
        <v>http://www.sciencedirect.com/science/book/9781907568800</v>
      </c>
      <c r="O493" s="32" t="s">
        <v>956</v>
      </c>
    </row>
    <row r="494" spans="1:15">
      <c r="A494" s="4">
        <v>493</v>
      </c>
      <c r="B494" s="5" t="s">
        <v>1446</v>
      </c>
      <c r="C494" s="5" t="s">
        <v>1046</v>
      </c>
      <c r="D494" s="17" t="s">
        <v>2226</v>
      </c>
      <c r="E494" s="17" t="s">
        <v>2227</v>
      </c>
      <c r="F494" s="20" t="s">
        <v>3116</v>
      </c>
      <c r="G494" s="20" t="s">
        <v>3932</v>
      </c>
      <c r="H494" s="23" t="s">
        <v>1047</v>
      </c>
      <c r="I494" s="12">
        <v>2013</v>
      </c>
      <c r="J494" s="12">
        <v>1</v>
      </c>
      <c r="K494" s="5" t="s">
        <v>1048</v>
      </c>
      <c r="L494" s="5" t="s">
        <v>956</v>
      </c>
      <c r="M494" s="12">
        <v>1</v>
      </c>
      <c r="N494" s="34" t="str">
        <f>HYPERLINK("http://www.sciencedirect.com/science/book/9780857092397")</f>
        <v>http://www.sciencedirect.com/science/book/9780857092397</v>
      </c>
      <c r="O494" s="32" t="s">
        <v>956</v>
      </c>
    </row>
    <row r="495" spans="1:15">
      <c r="A495" s="4">
        <v>494</v>
      </c>
      <c r="B495" s="5" t="s">
        <v>1446</v>
      </c>
      <c r="C495" s="5" t="s">
        <v>960</v>
      </c>
      <c r="D495" s="17" t="s">
        <v>2228</v>
      </c>
      <c r="E495" s="17" t="s">
        <v>2229</v>
      </c>
      <c r="F495" s="20" t="s">
        <v>3117</v>
      </c>
      <c r="G495" s="20" t="s">
        <v>3933</v>
      </c>
      <c r="H495" s="23" t="s">
        <v>996</v>
      </c>
      <c r="I495" s="12">
        <v>2013</v>
      </c>
      <c r="J495" s="12">
        <v>1</v>
      </c>
      <c r="K495" s="5" t="s">
        <v>997</v>
      </c>
      <c r="L495" s="5" t="s">
        <v>956</v>
      </c>
      <c r="M495" s="12">
        <v>1</v>
      </c>
      <c r="N495" s="34" t="str">
        <f>HYPERLINK("http://www.sciencedirect.com/science/book/9781845695125")</f>
        <v>http://www.sciencedirect.com/science/book/9781845695125</v>
      </c>
      <c r="O495" s="32" t="s">
        <v>956</v>
      </c>
    </row>
    <row r="496" spans="1:15">
      <c r="A496" s="4">
        <v>495</v>
      </c>
      <c r="B496" s="5" t="s">
        <v>1446</v>
      </c>
      <c r="C496" s="5" t="s">
        <v>975</v>
      </c>
      <c r="D496" s="17" t="s">
        <v>2230</v>
      </c>
      <c r="E496" s="17" t="s">
        <v>2231</v>
      </c>
      <c r="F496" s="20" t="s">
        <v>3118</v>
      </c>
      <c r="G496" s="20" t="s">
        <v>3934</v>
      </c>
      <c r="H496" s="23" t="s">
        <v>1049</v>
      </c>
      <c r="I496" s="12">
        <v>2012</v>
      </c>
      <c r="J496" s="12">
        <v>1</v>
      </c>
      <c r="K496" s="5" t="s">
        <v>1050</v>
      </c>
      <c r="L496" s="5" t="s">
        <v>956</v>
      </c>
      <c r="M496" s="12">
        <v>1</v>
      </c>
      <c r="N496" s="34" t="str">
        <f>HYPERLINK("http://www.sciencedirect.com/science/book/9780857090782")</f>
        <v>http://www.sciencedirect.com/science/book/9780857090782</v>
      </c>
      <c r="O496" s="32" t="s">
        <v>956</v>
      </c>
    </row>
    <row r="497" spans="1:15">
      <c r="A497" s="4">
        <v>496</v>
      </c>
      <c r="B497" s="5" t="s">
        <v>1446</v>
      </c>
      <c r="C497" s="5" t="s">
        <v>960</v>
      </c>
      <c r="D497" s="17" t="s">
        <v>2232</v>
      </c>
      <c r="E497" s="17" t="s">
        <v>2233</v>
      </c>
      <c r="F497" s="20" t="s">
        <v>3119</v>
      </c>
      <c r="G497" s="20" t="s">
        <v>3935</v>
      </c>
      <c r="H497" s="23" t="s">
        <v>1054</v>
      </c>
      <c r="I497" s="12">
        <v>2013</v>
      </c>
      <c r="J497" s="12">
        <v>1</v>
      </c>
      <c r="K497" s="5" t="s">
        <v>1055</v>
      </c>
      <c r="L497" s="5" t="s">
        <v>956</v>
      </c>
      <c r="M497" s="12">
        <v>1</v>
      </c>
      <c r="N497" s="34" t="str">
        <f>HYPERLINK("http://www.sciencedirect.com/science/book/9780857092748")</f>
        <v>http://www.sciencedirect.com/science/book/9780857092748</v>
      </c>
      <c r="O497" s="32" t="s">
        <v>956</v>
      </c>
    </row>
    <row r="498" spans="1:15">
      <c r="A498" s="4">
        <v>497</v>
      </c>
      <c r="B498" s="5" t="s">
        <v>1446</v>
      </c>
      <c r="C498" s="5" t="s">
        <v>1581</v>
      </c>
      <c r="D498" s="17" t="s">
        <v>2234</v>
      </c>
      <c r="E498" s="17" t="s">
        <v>2235</v>
      </c>
      <c r="F498" s="20" t="s">
        <v>3120</v>
      </c>
      <c r="G498" s="20" t="s">
        <v>3936</v>
      </c>
      <c r="H498" s="23" t="s">
        <v>1582</v>
      </c>
      <c r="I498" s="12">
        <v>2013</v>
      </c>
      <c r="J498" s="12">
        <v>1</v>
      </c>
      <c r="K498" s="5" t="s">
        <v>1583</v>
      </c>
      <c r="L498" s="5" t="s">
        <v>956</v>
      </c>
      <c r="M498" s="12">
        <v>1</v>
      </c>
      <c r="N498" s="34" t="str">
        <f>HYPERLINK("http://www.sciencedirect.com/science/book/9781907568091")</f>
        <v>http://www.sciencedirect.com/science/book/9781907568091</v>
      </c>
      <c r="O498" s="32" t="s">
        <v>956</v>
      </c>
    </row>
    <row r="499" spans="1:15">
      <c r="A499" s="4">
        <v>498</v>
      </c>
      <c r="B499" s="5" t="s">
        <v>1446</v>
      </c>
      <c r="C499" s="5" t="s">
        <v>1039</v>
      </c>
      <c r="D499" s="17" t="s">
        <v>2236</v>
      </c>
      <c r="E499" s="17" t="s">
        <v>2237</v>
      </c>
      <c r="F499" s="20" t="s">
        <v>3121</v>
      </c>
      <c r="G499" s="20" t="s">
        <v>3937</v>
      </c>
      <c r="H499" s="23" t="s">
        <v>118</v>
      </c>
      <c r="I499" s="12">
        <v>2012</v>
      </c>
      <c r="J499" s="12">
        <v>1</v>
      </c>
      <c r="K499" s="5" t="s">
        <v>119</v>
      </c>
      <c r="L499" s="5" t="s">
        <v>956</v>
      </c>
      <c r="M499" s="12">
        <v>1</v>
      </c>
      <c r="N499" s="34" t="str">
        <f>HYPERLINK("http://www.sciencedirect.com/science/book/9781845699888")</f>
        <v>http://www.sciencedirect.com/science/book/9781845699888</v>
      </c>
      <c r="O499" s="32" t="s">
        <v>956</v>
      </c>
    </row>
    <row r="500" spans="1:15">
      <c r="A500" s="4">
        <v>499</v>
      </c>
      <c r="B500" s="5" t="s">
        <v>1446</v>
      </c>
      <c r="C500" s="5" t="s">
        <v>1039</v>
      </c>
      <c r="D500" s="17" t="s">
        <v>2238</v>
      </c>
      <c r="E500" s="17" t="s">
        <v>2239</v>
      </c>
      <c r="F500" s="20" t="s">
        <v>3122</v>
      </c>
      <c r="G500" s="20" t="s">
        <v>3938</v>
      </c>
      <c r="H500" s="23" t="s">
        <v>120</v>
      </c>
      <c r="I500" s="12">
        <v>2013</v>
      </c>
      <c r="J500" s="12">
        <v>1</v>
      </c>
      <c r="K500" s="5" t="s">
        <v>121</v>
      </c>
      <c r="L500" s="5" t="s">
        <v>956</v>
      </c>
      <c r="M500" s="12">
        <v>1</v>
      </c>
      <c r="N500" s="34" t="str">
        <f>HYPERLINK("http://www.sciencedirect.com/science/book/9780857092366")</f>
        <v>http://www.sciencedirect.com/science/book/9780857092366</v>
      </c>
      <c r="O500" s="32" t="s">
        <v>956</v>
      </c>
    </row>
    <row r="501" spans="1:15">
      <c r="A501" s="4">
        <v>500</v>
      </c>
      <c r="B501" s="5" t="s">
        <v>1446</v>
      </c>
      <c r="C501" s="5" t="s">
        <v>1590</v>
      </c>
      <c r="D501" s="17" t="s">
        <v>2240</v>
      </c>
      <c r="E501" s="17" t="s">
        <v>2241</v>
      </c>
      <c r="F501" s="20" t="s">
        <v>3123</v>
      </c>
      <c r="G501" s="20" t="s">
        <v>3939</v>
      </c>
      <c r="H501" s="23" t="s">
        <v>1591</v>
      </c>
      <c r="I501" s="12">
        <v>2013</v>
      </c>
      <c r="J501" s="12">
        <v>1</v>
      </c>
      <c r="K501" s="5" t="s">
        <v>1592</v>
      </c>
      <c r="L501" s="5" t="s">
        <v>956</v>
      </c>
      <c r="M501" s="12">
        <v>1</v>
      </c>
      <c r="N501" s="34" t="str">
        <f>HYPERLINK("http://www.sciencedirect.com/science/book/9781907568886")</f>
        <v>http://www.sciencedirect.com/science/book/9781907568886</v>
      </c>
      <c r="O501" s="32" t="s">
        <v>956</v>
      </c>
    </row>
    <row r="502" spans="1:15">
      <c r="A502" s="4">
        <v>501</v>
      </c>
      <c r="B502" s="5" t="s">
        <v>306</v>
      </c>
      <c r="C502" s="5" t="s">
        <v>1496</v>
      </c>
      <c r="D502" s="17" t="s">
        <v>2242</v>
      </c>
      <c r="E502" s="17" t="s">
        <v>2243</v>
      </c>
      <c r="F502" s="20" t="s">
        <v>3124</v>
      </c>
      <c r="G502" s="20" t="s">
        <v>3940</v>
      </c>
      <c r="H502" s="23" t="s">
        <v>1497</v>
      </c>
      <c r="I502" s="12">
        <v>2013</v>
      </c>
      <c r="J502" s="12">
        <v>1</v>
      </c>
      <c r="K502" s="5" t="s">
        <v>1498</v>
      </c>
      <c r="L502" s="5" t="s">
        <v>320</v>
      </c>
      <c r="M502" s="12">
        <v>1</v>
      </c>
      <c r="N502" s="34" t="str">
        <f>HYPERLINK("http://dx.doi.org/10.1515/9783110297027")</f>
        <v>http://dx.doi.org/10.1515/9783110297027</v>
      </c>
      <c r="O502" s="32" t="s">
        <v>2585</v>
      </c>
    </row>
    <row r="503" spans="1:15">
      <c r="A503" s="4">
        <v>502</v>
      </c>
      <c r="B503" s="5" t="s">
        <v>306</v>
      </c>
      <c r="C503" s="5" t="s">
        <v>1499</v>
      </c>
      <c r="D503" s="17">
        <v>729.29200000000003</v>
      </c>
      <c r="E503" s="17" t="s">
        <v>2244</v>
      </c>
      <c r="F503" s="20" t="s">
        <v>3125</v>
      </c>
      <c r="G503" s="20" t="s">
        <v>3941</v>
      </c>
      <c r="H503" s="23" t="s">
        <v>1500</v>
      </c>
      <c r="I503" s="12">
        <v>2009</v>
      </c>
      <c r="J503" s="12">
        <v>1</v>
      </c>
      <c r="K503" s="5" t="s">
        <v>1501</v>
      </c>
      <c r="L503" s="5" t="s">
        <v>451</v>
      </c>
      <c r="M503" s="12">
        <v>1</v>
      </c>
      <c r="N503" s="34" t="str">
        <f>HYPERLINK("http://www.degruyter.com/search?f_0=isbnissn&amp;q_0=9783034614733&amp;searchTitles=true")</f>
        <v>http://www.degruyter.com/search?f_0=isbnissn&amp;q_0=9783034614733&amp;searchTitles=true</v>
      </c>
      <c r="O503" s="32" t="s">
        <v>2585</v>
      </c>
    </row>
    <row r="504" spans="1:15">
      <c r="A504" s="4">
        <v>503</v>
      </c>
      <c r="B504" s="5" t="s">
        <v>306</v>
      </c>
      <c r="C504" s="5" t="s">
        <v>1502</v>
      </c>
      <c r="D504" s="17" t="s">
        <v>2245</v>
      </c>
      <c r="E504" s="17" t="s">
        <v>2246</v>
      </c>
      <c r="F504" s="20" t="s">
        <v>3126</v>
      </c>
      <c r="G504" s="20" t="s">
        <v>3942</v>
      </c>
      <c r="H504" s="23" t="s">
        <v>1503</v>
      </c>
      <c r="I504" s="12">
        <v>2012</v>
      </c>
      <c r="J504" s="12">
        <v>1</v>
      </c>
      <c r="K504" s="5" t="s">
        <v>1504</v>
      </c>
      <c r="L504" s="5" t="s">
        <v>1445</v>
      </c>
      <c r="M504" s="12">
        <v>1</v>
      </c>
      <c r="N504" s="34" t="str">
        <f>HYPERLINK("http://www.degruyter.com/search?f_0=isbnissn&amp;q_0=9780674065475&amp;searchTitles=true")</f>
        <v>http://www.degruyter.com/search?f_0=isbnissn&amp;q_0=9780674065475&amp;searchTitles=true</v>
      </c>
      <c r="O504" s="32" t="s">
        <v>2585</v>
      </c>
    </row>
    <row r="505" spans="1:15">
      <c r="A505" s="4">
        <v>504</v>
      </c>
      <c r="B505" s="5" t="s">
        <v>306</v>
      </c>
      <c r="C505" s="5" t="s">
        <v>1511</v>
      </c>
      <c r="D505" s="17">
        <v>327.73</v>
      </c>
      <c r="E505" s="17" t="s">
        <v>2247</v>
      </c>
      <c r="F505" s="20" t="s">
        <v>3127</v>
      </c>
      <c r="G505" s="20" t="s">
        <v>3943</v>
      </c>
      <c r="H505" s="23" t="s">
        <v>1512</v>
      </c>
      <c r="I505" s="12">
        <v>2013</v>
      </c>
      <c r="J505" s="12">
        <v>1</v>
      </c>
      <c r="K505" s="5" t="s">
        <v>1513</v>
      </c>
      <c r="L505" s="5" t="s">
        <v>1445</v>
      </c>
      <c r="M505" s="12">
        <v>1</v>
      </c>
      <c r="N505" s="34" t="str">
        <f>HYPERLINK("http://www.degruyter.com/doi/book/10.4159/harvard.9780674073814")</f>
        <v>http://www.degruyter.com/doi/book/10.4159/harvard.9780674073814</v>
      </c>
      <c r="O505" s="32" t="s">
        <v>2585</v>
      </c>
    </row>
    <row r="506" spans="1:15">
      <c r="A506" s="4">
        <v>505</v>
      </c>
      <c r="B506" s="5" t="s">
        <v>306</v>
      </c>
      <c r="C506" s="5" t="s">
        <v>1514</v>
      </c>
      <c r="D506" s="17" t="s">
        <v>2248</v>
      </c>
      <c r="E506" s="17" t="s">
        <v>2249</v>
      </c>
      <c r="F506" s="20" t="s">
        <v>3128</v>
      </c>
      <c r="G506" s="20" t="s">
        <v>3944</v>
      </c>
      <c r="H506" s="23" t="s">
        <v>1515</v>
      </c>
      <c r="I506" s="12">
        <v>2013</v>
      </c>
      <c r="J506" s="12">
        <v>1</v>
      </c>
      <c r="K506" s="5" t="s">
        <v>1516</v>
      </c>
      <c r="L506" s="5" t="s">
        <v>1445</v>
      </c>
      <c r="M506" s="12">
        <v>1</v>
      </c>
      <c r="N506" s="34" t="str">
        <f>HYPERLINK("http://www.degruyter.com/search?f_0=isbnissn&amp;q_0=9780674067684&amp;searchTitles=true")</f>
        <v>http://www.degruyter.com/search?f_0=isbnissn&amp;q_0=9780674067684&amp;searchTitles=true</v>
      </c>
      <c r="O506" s="32" t="s">
        <v>2585</v>
      </c>
    </row>
    <row r="507" spans="1:15">
      <c r="A507" s="4">
        <v>506</v>
      </c>
      <c r="B507" s="5" t="s">
        <v>306</v>
      </c>
      <c r="C507" s="5" t="s">
        <v>1499</v>
      </c>
      <c r="D507" s="17" t="s">
        <v>2250</v>
      </c>
      <c r="E507" s="17" t="s">
        <v>2251</v>
      </c>
      <c r="F507" s="20" t="s">
        <v>3129</v>
      </c>
      <c r="G507" s="20" t="s">
        <v>3945</v>
      </c>
      <c r="H507" s="23" t="s">
        <v>1517</v>
      </c>
      <c r="I507" s="12">
        <v>2011</v>
      </c>
      <c r="J507" s="12">
        <v>1</v>
      </c>
      <c r="K507" s="5" t="s">
        <v>1518</v>
      </c>
      <c r="L507" s="5" t="s">
        <v>451</v>
      </c>
      <c r="M507" s="12">
        <v>1</v>
      </c>
      <c r="N507" s="34" t="str">
        <f>HYPERLINK("http://www.degruyter.com/search?f_0=isbnissn&amp;q_0=9783034611473&amp;searchTitles=true")</f>
        <v>http://www.degruyter.com/search?f_0=isbnissn&amp;q_0=9783034611473&amp;searchTitles=true</v>
      </c>
      <c r="O507" s="32" t="s">
        <v>2585</v>
      </c>
    </row>
    <row r="508" spans="1:15">
      <c r="A508" s="4">
        <v>507</v>
      </c>
      <c r="B508" s="5" t="s">
        <v>306</v>
      </c>
      <c r="C508" s="5" t="s">
        <v>1502</v>
      </c>
      <c r="D508" s="17" t="s">
        <v>2252</v>
      </c>
      <c r="E508" s="17" t="s">
        <v>2253</v>
      </c>
      <c r="F508" s="20" t="s">
        <v>3130</v>
      </c>
      <c r="G508" s="20" t="s">
        <v>3946</v>
      </c>
      <c r="H508" s="23" t="s">
        <v>1519</v>
      </c>
      <c r="I508" s="12">
        <v>2009</v>
      </c>
      <c r="J508" s="12">
        <v>1</v>
      </c>
      <c r="K508" s="5" t="s">
        <v>1520</v>
      </c>
      <c r="L508" s="5" t="s">
        <v>170</v>
      </c>
      <c r="M508" s="12">
        <v>1</v>
      </c>
      <c r="N508" s="34" t="str">
        <f>HYPERLINK("http://dx.doi.org/10.1515/9783110214635")</f>
        <v>http://dx.doi.org/10.1515/9783110214635</v>
      </c>
      <c r="O508" s="32" t="s">
        <v>2585</v>
      </c>
    </row>
    <row r="509" spans="1:15">
      <c r="A509" s="4">
        <v>508</v>
      </c>
      <c r="B509" s="5" t="s">
        <v>306</v>
      </c>
      <c r="C509" s="5" t="s">
        <v>1124</v>
      </c>
      <c r="D509" s="17" t="s">
        <v>2254</v>
      </c>
      <c r="E509" s="17" t="s">
        <v>2255</v>
      </c>
      <c r="F509" s="20" t="s">
        <v>3131</v>
      </c>
      <c r="G509" s="20" t="s">
        <v>3947</v>
      </c>
      <c r="H509" s="23" t="s">
        <v>386</v>
      </c>
      <c r="I509" s="12">
        <v>2013</v>
      </c>
      <c r="J509" s="12">
        <v>1</v>
      </c>
      <c r="K509" s="5" t="s">
        <v>387</v>
      </c>
      <c r="L509" s="5" t="s">
        <v>170</v>
      </c>
      <c r="M509" s="12">
        <v>1</v>
      </c>
      <c r="N509" s="34" t="str">
        <f>HYPERLINK("http://www.degruyter.com/doi/book/10.1515/9783110289879")</f>
        <v>http://www.degruyter.com/doi/book/10.1515/9783110289879</v>
      </c>
      <c r="O509" s="32" t="s">
        <v>2585</v>
      </c>
    </row>
    <row r="510" spans="1:15">
      <c r="A510" s="4">
        <v>509</v>
      </c>
      <c r="B510" s="5" t="s">
        <v>306</v>
      </c>
      <c r="C510" s="5" t="s">
        <v>1450</v>
      </c>
      <c r="D510" s="17" t="s">
        <v>2256</v>
      </c>
      <c r="E510" s="17" t="s">
        <v>2257</v>
      </c>
      <c r="F510" s="20" t="s">
        <v>3132</v>
      </c>
      <c r="G510" s="20" t="s">
        <v>3948</v>
      </c>
      <c r="H510" s="23" t="s">
        <v>1523</v>
      </c>
      <c r="I510" s="12">
        <v>2013</v>
      </c>
      <c r="J510" s="12">
        <v>1</v>
      </c>
      <c r="K510" s="5" t="s">
        <v>1524</v>
      </c>
      <c r="L510" s="5" t="s">
        <v>320</v>
      </c>
      <c r="M510" s="12">
        <v>1</v>
      </c>
      <c r="N510" s="34" t="str">
        <f>HYPERLINK("http://dx.doi.org/10.1515/9783110302943")</f>
        <v>http://dx.doi.org/10.1515/9783110302943</v>
      </c>
      <c r="O510" s="32" t="s">
        <v>2585</v>
      </c>
    </row>
    <row r="511" spans="1:15">
      <c r="A511" s="4">
        <v>510</v>
      </c>
      <c r="B511" s="5" t="s">
        <v>306</v>
      </c>
      <c r="C511" s="5" t="s">
        <v>1127</v>
      </c>
      <c r="D511" s="17" t="s">
        <v>2258</v>
      </c>
      <c r="E511" s="17" t="s">
        <v>2259</v>
      </c>
      <c r="F511" s="20" t="s">
        <v>3133</v>
      </c>
      <c r="G511" s="20" t="s">
        <v>3949</v>
      </c>
      <c r="H511" s="23" t="s">
        <v>1525</v>
      </c>
      <c r="I511" s="12">
        <v>2013</v>
      </c>
      <c r="J511" s="12">
        <v>1</v>
      </c>
      <c r="K511" s="5" t="s">
        <v>1526</v>
      </c>
      <c r="L511" s="5" t="s">
        <v>1445</v>
      </c>
      <c r="M511" s="12">
        <v>1</v>
      </c>
      <c r="N511" s="34" t="str">
        <f>HYPERLINK("http://www.degruyter.com/search?f_0=isbnissn&amp;q_0=9780674067851&amp;searchTitles=true")</f>
        <v>http://www.degruyter.com/search?f_0=isbnissn&amp;q_0=9780674067851&amp;searchTitles=true</v>
      </c>
      <c r="O511" s="32" t="s">
        <v>2585</v>
      </c>
    </row>
    <row r="512" spans="1:15">
      <c r="A512" s="4">
        <v>511</v>
      </c>
      <c r="B512" s="5" t="s">
        <v>306</v>
      </c>
      <c r="C512" s="5" t="s">
        <v>1442</v>
      </c>
      <c r="D512" s="17">
        <v>346.24</v>
      </c>
      <c r="E512" s="17" t="s">
        <v>2260</v>
      </c>
      <c r="F512" s="20" t="s">
        <v>3134</v>
      </c>
      <c r="G512" s="20" t="s">
        <v>3950</v>
      </c>
      <c r="H512" s="23" t="s">
        <v>1527</v>
      </c>
      <c r="I512" s="12">
        <v>2013</v>
      </c>
      <c r="J512" s="12">
        <v>1</v>
      </c>
      <c r="K512" s="5" t="s">
        <v>1528</v>
      </c>
      <c r="L512" s="5" t="s">
        <v>1493</v>
      </c>
      <c r="M512" s="12">
        <v>1</v>
      </c>
      <c r="N512" s="34" t="str">
        <f>HYPERLINK("http://dx.doi.org/10.1515/9783866539921")</f>
        <v>http://dx.doi.org/10.1515/9783866539921</v>
      </c>
      <c r="O512" s="32" t="s">
        <v>2585</v>
      </c>
    </row>
    <row r="513" spans="1:15">
      <c r="A513" s="4">
        <v>512</v>
      </c>
      <c r="B513" s="5" t="s">
        <v>306</v>
      </c>
      <c r="C513" s="5" t="s">
        <v>1499</v>
      </c>
      <c r="D513" s="17">
        <v>7212</v>
      </c>
      <c r="E513" s="17" t="s">
        <v>2261</v>
      </c>
      <c r="F513" s="20" t="s">
        <v>3135</v>
      </c>
      <c r="G513" s="20" t="s">
        <v>3951</v>
      </c>
      <c r="H513" s="23" t="s">
        <v>1529</v>
      </c>
      <c r="I513" s="12">
        <v>2009</v>
      </c>
      <c r="J513" s="12">
        <v>1</v>
      </c>
      <c r="K513" s="5" t="s">
        <v>1530</v>
      </c>
      <c r="L513" s="5" t="s">
        <v>451</v>
      </c>
      <c r="M513" s="12">
        <v>1</v>
      </c>
      <c r="N513" s="34" t="str">
        <f>HYPERLINK("http://www.degruyter.com/search?f_0=isbnissn&amp;q_0=9783034610636&amp;searchTitles=true")</f>
        <v>http://www.degruyter.com/search?f_0=isbnissn&amp;q_0=9783034610636&amp;searchTitles=true</v>
      </c>
      <c r="O513" s="32" t="s">
        <v>2585</v>
      </c>
    </row>
    <row r="514" spans="1:15">
      <c r="A514" s="4">
        <v>513</v>
      </c>
      <c r="B514" s="5" t="s">
        <v>306</v>
      </c>
      <c r="C514" s="5" t="s">
        <v>1450</v>
      </c>
      <c r="D514" s="17" t="s">
        <v>2262</v>
      </c>
      <c r="E514" s="17" t="s">
        <v>2263</v>
      </c>
      <c r="F514" s="20" t="s">
        <v>3136</v>
      </c>
      <c r="G514" s="20" t="s">
        <v>3952</v>
      </c>
      <c r="H514" s="23" t="s">
        <v>1535</v>
      </c>
      <c r="I514" s="12">
        <v>2013</v>
      </c>
      <c r="J514" s="12">
        <v>1</v>
      </c>
      <c r="K514" s="5" t="s">
        <v>1536</v>
      </c>
      <c r="L514" s="7" t="s">
        <v>401</v>
      </c>
      <c r="M514" s="12">
        <v>1</v>
      </c>
      <c r="N514" s="34" t="str">
        <f>HYPERLINK("http://dx.doi.org/10.1515/9781614513711")</f>
        <v>http://dx.doi.org/10.1515/9781614513711</v>
      </c>
      <c r="O514" s="32" t="s">
        <v>2585</v>
      </c>
    </row>
    <row r="515" spans="1:15">
      <c r="A515" s="4">
        <v>514</v>
      </c>
      <c r="B515" s="5" t="s">
        <v>306</v>
      </c>
      <c r="C515" s="5" t="s">
        <v>1499</v>
      </c>
      <c r="D515" s="17">
        <v>745.4</v>
      </c>
      <c r="E515" s="17" t="s">
        <v>2264</v>
      </c>
      <c r="F515" s="20" t="s">
        <v>3137</v>
      </c>
      <c r="G515" s="20" t="s">
        <v>3953</v>
      </c>
      <c r="H515" s="23" t="s">
        <v>1537</v>
      </c>
      <c r="I515" s="12">
        <v>2010</v>
      </c>
      <c r="J515" s="12">
        <v>1</v>
      </c>
      <c r="K515" s="5" t="s">
        <v>1538</v>
      </c>
      <c r="L515" s="5" t="s">
        <v>451</v>
      </c>
      <c r="M515" s="12">
        <v>1</v>
      </c>
      <c r="N515" s="34" t="str">
        <f>HYPERLINK("http://www.degruyter.com/search?f_0=isbnissn&amp;q_0=9783034611398&amp;searchTitles=true")</f>
        <v>http://www.degruyter.com/search?f_0=isbnissn&amp;q_0=9783034611398&amp;searchTitles=true</v>
      </c>
      <c r="O515" s="32" t="s">
        <v>2585</v>
      </c>
    </row>
    <row r="516" spans="1:15">
      <c r="A516" s="4">
        <v>515</v>
      </c>
      <c r="B516" s="5" t="s">
        <v>306</v>
      </c>
      <c r="C516" s="5" t="s">
        <v>1499</v>
      </c>
      <c r="D516" s="17" t="s">
        <v>2265</v>
      </c>
      <c r="E516" s="17" t="s">
        <v>1942</v>
      </c>
      <c r="F516" s="20" t="s">
        <v>3138</v>
      </c>
      <c r="G516" s="20" t="s">
        <v>3954</v>
      </c>
      <c r="H516" s="23" t="s">
        <v>390</v>
      </c>
      <c r="I516" s="12">
        <v>2013</v>
      </c>
      <c r="J516" s="12">
        <v>1</v>
      </c>
      <c r="K516" s="7" t="s">
        <v>465</v>
      </c>
      <c r="L516" s="5" t="s">
        <v>451</v>
      </c>
      <c r="M516" s="12">
        <v>1</v>
      </c>
      <c r="N516" s="34" t="str">
        <f>HYPERLINK("http://dx.doi.org/10.1515/9783034609128")</f>
        <v>http://dx.doi.org/10.1515/9783034609128</v>
      </c>
      <c r="O516" s="32" t="s">
        <v>2585</v>
      </c>
    </row>
    <row r="517" spans="1:15">
      <c r="A517" s="4">
        <v>516</v>
      </c>
      <c r="B517" s="5" t="s">
        <v>306</v>
      </c>
      <c r="C517" s="5" t="s">
        <v>1541</v>
      </c>
      <c r="D517" s="17" t="s">
        <v>2266</v>
      </c>
      <c r="E517" s="17" t="s">
        <v>2267</v>
      </c>
      <c r="F517" s="20" t="s">
        <v>3139</v>
      </c>
      <c r="G517" s="20" t="s">
        <v>3955</v>
      </c>
      <c r="H517" s="23" t="s">
        <v>1542</v>
      </c>
      <c r="I517" s="12">
        <v>2011</v>
      </c>
      <c r="J517" s="12">
        <v>1</v>
      </c>
      <c r="K517" s="5" t="s">
        <v>1543</v>
      </c>
      <c r="L517" s="5" t="s">
        <v>1445</v>
      </c>
      <c r="M517" s="12">
        <v>1</v>
      </c>
      <c r="N517" s="34" t="str">
        <f>HYPERLINK("http://dx.doi.org/10.4159/harvard.9780674061033")</f>
        <v>http://dx.doi.org/10.4159/harvard.9780674061033</v>
      </c>
      <c r="O517" s="32" t="s">
        <v>2585</v>
      </c>
    </row>
    <row r="518" spans="1:15">
      <c r="A518" s="4">
        <v>517</v>
      </c>
      <c r="B518" s="5" t="s">
        <v>306</v>
      </c>
      <c r="C518" s="5" t="s">
        <v>1499</v>
      </c>
      <c r="D518" s="17" t="s">
        <v>2268</v>
      </c>
      <c r="E518" s="17" t="s">
        <v>2269</v>
      </c>
      <c r="F518" s="20" t="s">
        <v>3140</v>
      </c>
      <c r="G518" s="20" t="s">
        <v>3956</v>
      </c>
      <c r="H518" s="23" t="s">
        <v>1544</v>
      </c>
      <c r="I518" s="12">
        <v>2013</v>
      </c>
      <c r="J518" s="12">
        <v>1</v>
      </c>
      <c r="K518" s="5" t="s">
        <v>1545</v>
      </c>
      <c r="L518" s="5" t="s">
        <v>451</v>
      </c>
      <c r="M518" s="12">
        <v>1</v>
      </c>
      <c r="N518" s="34" t="str">
        <f>HYPERLINK("http://www.degruyter.com/search?f_0=isbnissn&amp;q_0=9783034612173&amp;searchTitles=true")</f>
        <v>http://www.degruyter.com/search?f_0=isbnissn&amp;q_0=9783034612173&amp;searchTitles=true</v>
      </c>
      <c r="O518" s="32" t="s">
        <v>2585</v>
      </c>
    </row>
    <row r="519" spans="1:15">
      <c r="A519" s="4">
        <v>518</v>
      </c>
      <c r="B519" s="5" t="s">
        <v>306</v>
      </c>
      <c r="C519" s="5" t="s">
        <v>1502</v>
      </c>
      <c r="D519" s="17">
        <v>192</v>
      </c>
      <c r="E519" s="17" t="s">
        <v>2270</v>
      </c>
      <c r="F519" s="20" t="s">
        <v>3141</v>
      </c>
      <c r="G519" s="20" t="s">
        <v>3957</v>
      </c>
      <c r="H519" s="23" t="s">
        <v>1548</v>
      </c>
      <c r="I519" s="12">
        <v>2012</v>
      </c>
      <c r="J519" s="12">
        <v>1</v>
      </c>
      <c r="K519" s="5" t="s">
        <v>1549</v>
      </c>
      <c r="L519" s="5" t="s">
        <v>170</v>
      </c>
      <c r="M519" s="12">
        <v>1</v>
      </c>
      <c r="N519" s="34" t="str">
        <f>HYPERLINK("http://dx.doi.org/10.1515/9783110321920")</f>
        <v>http://dx.doi.org/10.1515/9783110321920</v>
      </c>
      <c r="O519" s="32" t="s">
        <v>2585</v>
      </c>
    </row>
    <row r="520" spans="1:15">
      <c r="A520" s="4">
        <v>519</v>
      </c>
      <c r="B520" s="5" t="s">
        <v>306</v>
      </c>
      <c r="C520" s="5" t="s">
        <v>1550</v>
      </c>
      <c r="D520" s="17" t="s">
        <v>2271</v>
      </c>
      <c r="E520" s="17" t="s">
        <v>2272</v>
      </c>
      <c r="F520" s="20" t="s">
        <v>3142</v>
      </c>
      <c r="G520" s="20" t="s">
        <v>3958</v>
      </c>
      <c r="H520" s="23" t="s">
        <v>1551</v>
      </c>
      <c r="I520" s="12">
        <v>2013</v>
      </c>
      <c r="J520" s="12">
        <v>1</v>
      </c>
      <c r="K520" s="5" t="s">
        <v>1552</v>
      </c>
      <c r="L520" s="5" t="s">
        <v>170</v>
      </c>
      <c r="M520" s="12">
        <v>1</v>
      </c>
      <c r="N520" s="34" t="str">
        <f>HYPERLINK("http://dx.doi.org/10.1515/9783110300710")</f>
        <v>http://dx.doi.org/10.1515/9783110300710</v>
      </c>
      <c r="O520" s="32" t="s">
        <v>2585</v>
      </c>
    </row>
    <row r="521" spans="1:15">
      <c r="A521" s="4">
        <v>520</v>
      </c>
      <c r="B521" s="5" t="s">
        <v>306</v>
      </c>
      <c r="C521" s="5" t="s">
        <v>1495</v>
      </c>
      <c r="D521" s="17">
        <v>909.07</v>
      </c>
      <c r="E521" s="17" t="s">
        <v>2273</v>
      </c>
      <c r="F521" s="20" t="s">
        <v>3143</v>
      </c>
      <c r="G521" s="20" t="s">
        <v>3959</v>
      </c>
      <c r="H521" s="23" t="s">
        <v>1553</v>
      </c>
      <c r="I521" s="12">
        <v>2013</v>
      </c>
      <c r="J521" s="12">
        <v>1</v>
      </c>
      <c r="K521" s="5" t="s">
        <v>1554</v>
      </c>
      <c r="L521" s="5" t="s">
        <v>170</v>
      </c>
      <c r="M521" s="12">
        <v>1</v>
      </c>
      <c r="N521" s="34" t="str">
        <f>HYPERLINK("http://dx.doi.org/10.1515/9783110321517")</f>
        <v>http://dx.doi.org/10.1515/9783110321517</v>
      </c>
      <c r="O521" s="32" t="s">
        <v>2585</v>
      </c>
    </row>
    <row r="522" spans="1:15">
      <c r="A522" s="4">
        <v>521</v>
      </c>
      <c r="B522" s="5" t="s">
        <v>306</v>
      </c>
      <c r="C522" s="5" t="s">
        <v>1442</v>
      </c>
      <c r="D522" s="17" t="s">
        <v>2274</v>
      </c>
      <c r="E522" s="17" t="s">
        <v>2275</v>
      </c>
      <c r="F522" s="20" t="s">
        <v>3144</v>
      </c>
      <c r="G522" s="20" t="s">
        <v>3960</v>
      </c>
      <c r="H522" s="23" t="s">
        <v>1443</v>
      </c>
      <c r="I522" s="12">
        <v>2013</v>
      </c>
      <c r="J522" s="12">
        <v>1</v>
      </c>
      <c r="K522" s="5" t="s">
        <v>1444</v>
      </c>
      <c r="L522" s="5" t="s">
        <v>1445</v>
      </c>
      <c r="M522" s="12">
        <v>1</v>
      </c>
      <c r="N522" s="34" t="str">
        <f>HYPERLINK("http://www.degruyter.com/search?f_0=isbnissn&amp;q_0=9780674067639&amp;searchTitles=true")</f>
        <v>http://www.degruyter.com/search?f_0=isbnissn&amp;q_0=9780674067639&amp;searchTitles=true</v>
      </c>
      <c r="O522" s="32" t="s">
        <v>2585</v>
      </c>
    </row>
    <row r="523" spans="1:15">
      <c r="A523" s="4">
        <v>522</v>
      </c>
      <c r="B523" s="5" t="s">
        <v>306</v>
      </c>
      <c r="C523" s="5" t="s">
        <v>1118</v>
      </c>
      <c r="D523" s="17" t="s">
        <v>2276</v>
      </c>
      <c r="E523" s="17" t="s">
        <v>2277</v>
      </c>
      <c r="F523" s="20" t="s">
        <v>1062</v>
      </c>
      <c r="G523" s="20" t="s">
        <v>3961</v>
      </c>
      <c r="H523" s="23" t="s">
        <v>1119</v>
      </c>
      <c r="I523" s="12">
        <v>2013</v>
      </c>
      <c r="J523" s="12">
        <v>1</v>
      </c>
      <c r="K523" s="5" t="s">
        <v>1120</v>
      </c>
      <c r="L523" s="5" t="s">
        <v>170</v>
      </c>
      <c r="M523" s="12">
        <v>1</v>
      </c>
      <c r="N523" s="34" t="str">
        <f>HYPERLINK("http://dx.doi.org/10.1515/9783110316209")</f>
        <v>http://dx.doi.org/10.1515/9783110316209</v>
      </c>
      <c r="O523" s="32" t="s">
        <v>2585</v>
      </c>
    </row>
    <row r="524" spans="1:15">
      <c r="A524" s="4">
        <v>523</v>
      </c>
      <c r="B524" s="5" t="s">
        <v>306</v>
      </c>
      <c r="C524" s="5" t="s">
        <v>1450</v>
      </c>
      <c r="D524" s="17">
        <v>427</v>
      </c>
      <c r="E524" s="17" t="s">
        <v>2278</v>
      </c>
      <c r="F524" s="20" t="s">
        <v>1063</v>
      </c>
      <c r="G524" s="20" t="s">
        <v>3962</v>
      </c>
      <c r="H524" s="23" t="s">
        <v>319</v>
      </c>
      <c r="I524" s="12">
        <v>2013</v>
      </c>
      <c r="J524" s="12">
        <v>1</v>
      </c>
      <c r="K524" s="5" t="s">
        <v>466</v>
      </c>
      <c r="L524" s="5" t="s">
        <v>320</v>
      </c>
      <c r="M524" s="12">
        <v>1</v>
      </c>
      <c r="N524" s="34" t="str">
        <f>HYPERLINK("http://www.degruyter.com/search?f_0=isbnissn&amp;q_0=9783110279542&amp;searchTitles=true")</f>
        <v>http://www.degruyter.com/search?f_0=isbnissn&amp;q_0=9783110279542&amp;searchTitles=true</v>
      </c>
      <c r="O524" s="32" t="s">
        <v>2585</v>
      </c>
    </row>
    <row r="525" spans="1:15">
      <c r="A525" s="4">
        <v>524</v>
      </c>
      <c r="B525" s="5" t="s">
        <v>306</v>
      </c>
      <c r="C525" s="5" t="s">
        <v>1496</v>
      </c>
      <c r="D525" s="17" t="s">
        <v>2279</v>
      </c>
      <c r="E525" s="17" t="s">
        <v>2280</v>
      </c>
      <c r="F525" s="20" t="s">
        <v>1064</v>
      </c>
      <c r="G525" s="20" t="s">
        <v>3963</v>
      </c>
      <c r="H525" s="23" t="s">
        <v>1559</v>
      </c>
      <c r="I525" s="12">
        <v>2012</v>
      </c>
      <c r="J525" s="12">
        <v>1</v>
      </c>
      <c r="K525" s="5" t="s">
        <v>467</v>
      </c>
      <c r="L525" s="5" t="s">
        <v>320</v>
      </c>
      <c r="M525" s="12">
        <v>1</v>
      </c>
      <c r="N525" s="34" t="str">
        <f>HYPERLINK("http://www.degruyter.com/doi/book/10.1515/9783110294002")</f>
        <v>http://www.degruyter.com/doi/book/10.1515/9783110294002</v>
      </c>
      <c r="O525" s="32" t="s">
        <v>2585</v>
      </c>
    </row>
    <row r="526" spans="1:15">
      <c r="A526" s="4">
        <v>525</v>
      </c>
      <c r="B526" s="5" t="s">
        <v>306</v>
      </c>
      <c r="C526" s="5" t="s">
        <v>1560</v>
      </c>
      <c r="D526" s="17" t="s">
        <v>2281</v>
      </c>
      <c r="E526" s="17" t="s">
        <v>2282</v>
      </c>
      <c r="F526" s="20" t="s">
        <v>1065</v>
      </c>
      <c r="G526" s="20" t="s">
        <v>3964</v>
      </c>
      <c r="H526" s="23" t="s">
        <v>1561</v>
      </c>
      <c r="I526" s="12">
        <v>2010</v>
      </c>
      <c r="J526" s="12">
        <v>1</v>
      </c>
      <c r="K526" s="5" t="s">
        <v>1562</v>
      </c>
      <c r="L526" s="5" t="s">
        <v>320</v>
      </c>
      <c r="M526" s="12">
        <v>1</v>
      </c>
      <c r="N526" s="34" t="str">
        <f>HYPERLINK("http://www.degruyter.com/doi/book/10.1515/9783110241037")</f>
        <v>http://www.degruyter.com/doi/book/10.1515/9783110241037</v>
      </c>
      <c r="O526" s="32" t="s">
        <v>2585</v>
      </c>
    </row>
    <row r="527" spans="1:15">
      <c r="A527" s="4">
        <v>526</v>
      </c>
      <c r="B527" s="5" t="s">
        <v>306</v>
      </c>
      <c r="C527" s="5" t="s">
        <v>1499</v>
      </c>
      <c r="D527" s="17">
        <v>686.23041999999998</v>
      </c>
      <c r="E527" s="17" t="s">
        <v>2283</v>
      </c>
      <c r="F527" s="20" t="s">
        <v>1066</v>
      </c>
      <c r="G527" s="20" t="s">
        <v>3965</v>
      </c>
      <c r="H527" s="23" t="s">
        <v>1563</v>
      </c>
      <c r="I527" s="12">
        <v>2010</v>
      </c>
      <c r="J527" s="12">
        <v>1</v>
      </c>
      <c r="K527" s="5" t="s">
        <v>1564</v>
      </c>
      <c r="L527" s="5" t="s">
        <v>451</v>
      </c>
      <c r="M527" s="12">
        <v>1</v>
      </c>
      <c r="N527" s="34" t="str">
        <f>HYPERLINK("http://www.degruyter.com/search?f_0=isbnissn&amp;q_0=9783034609173&amp;searchTitles=true")</f>
        <v>http://www.degruyter.com/search?f_0=isbnissn&amp;q_0=9783034609173&amp;searchTitles=true</v>
      </c>
      <c r="O527" s="32" t="s">
        <v>2585</v>
      </c>
    </row>
    <row r="528" spans="1:15">
      <c r="A528" s="4">
        <v>527</v>
      </c>
      <c r="B528" s="5" t="s">
        <v>306</v>
      </c>
      <c r="C528" s="5" t="s">
        <v>1442</v>
      </c>
      <c r="D528" s="17" t="s">
        <v>2284</v>
      </c>
      <c r="E528" s="17" t="s">
        <v>2285</v>
      </c>
      <c r="F528" s="20" t="s">
        <v>1067</v>
      </c>
      <c r="G528" s="20" t="s">
        <v>3966</v>
      </c>
      <c r="H528" s="23" t="s">
        <v>1238</v>
      </c>
      <c r="I528" s="12">
        <v>2013</v>
      </c>
      <c r="J528" s="12">
        <v>1</v>
      </c>
      <c r="K528" s="5" t="s">
        <v>2615</v>
      </c>
      <c r="L528" s="5" t="s">
        <v>452</v>
      </c>
      <c r="M528" s="12">
        <v>1</v>
      </c>
      <c r="N528" s="34" t="str">
        <f>HYPERLINK("http://dx.doi.org/10.7788/boehlau.9783412211851")</f>
        <v>http://dx.doi.org/10.7788/boehlau.9783412211851</v>
      </c>
      <c r="O528" s="32" t="s">
        <v>2585</v>
      </c>
    </row>
    <row r="529" spans="1:15">
      <c r="A529" s="4">
        <v>528</v>
      </c>
      <c r="B529" s="5" t="s">
        <v>306</v>
      </c>
      <c r="C529" s="5" t="s">
        <v>1499</v>
      </c>
      <c r="D529" s="17">
        <v>724.6</v>
      </c>
      <c r="E529" s="17" t="s">
        <v>2286</v>
      </c>
      <c r="F529" s="20" t="s">
        <v>1068</v>
      </c>
      <c r="G529" s="20" t="s">
        <v>3967</v>
      </c>
      <c r="H529" s="23" t="s">
        <v>400</v>
      </c>
      <c r="I529" s="12">
        <v>2013</v>
      </c>
      <c r="J529" s="12">
        <v>1</v>
      </c>
      <c r="K529" s="5" t="s">
        <v>468</v>
      </c>
      <c r="L529" s="5" t="s">
        <v>451</v>
      </c>
      <c r="M529" s="12">
        <v>1</v>
      </c>
      <c r="N529" s="34" t="str">
        <f>HYPERLINK("http://dx.doi.org/10.1515/9783034613507")</f>
        <v>http://dx.doi.org/10.1515/9783034613507</v>
      </c>
      <c r="O529" s="32" t="s">
        <v>2585</v>
      </c>
    </row>
    <row r="530" spans="1:15">
      <c r="A530" s="4">
        <v>529</v>
      </c>
      <c r="B530" s="5" t="s">
        <v>306</v>
      </c>
      <c r="C530" s="5" t="s">
        <v>1450</v>
      </c>
      <c r="D530" s="17" t="s">
        <v>2287</v>
      </c>
      <c r="E530" s="17" t="s">
        <v>2288</v>
      </c>
      <c r="F530" s="20" t="s">
        <v>1069</v>
      </c>
      <c r="G530" s="20" t="s">
        <v>3968</v>
      </c>
      <c r="H530" s="23" t="s">
        <v>1121</v>
      </c>
      <c r="I530" s="12">
        <v>2011</v>
      </c>
      <c r="J530" s="12">
        <v>1</v>
      </c>
      <c r="K530" s="5" t="s">
        <v>1452</v>
      </c>
      <c r="L530" s="7" t="s">
        <v>401</v>
      </c>
      <c r="M530" s="12">
        <v>1</v>
      </c>
      <c r="N530" s="34" t="str">
        <f>HYPERLINK("http://www.degruyter.com/doi/book/10.1515/9781614510161")</f>
        <v>http://www.degruyter.com/doi/book/10.1515/9781614510161</v>
      </c>
      <c r="O530" s="32" t="s">
        <v>2585</v>
      </c>
    </row>
    <row r="531" spans="1:15">
      <c r="A531" s="4">
        <v>530</v>
      </c>
      <c r="B531" s="5" t="s">
        <v>306</v>
      </c>
      <c r="C531" s="5" t="s">
        <v>1450</v>
      </c>
      <c r="D531" s="17" t="s">
        <v>2289</v>
      </c>
      <c r="E531" s="17" t="s">
        <v>2290</v>
      </c>
      <c r="F531" s="20" t="s">
        <v>1070</v>
      </c>
      <c r="G531" s="20" t="s">
        <v>3969</v>
      </c>
      <c r="H531" s="23" t="s">
        <v>1239</v>
      </c>
      <c r="I531" s="12">
        <v>2010</v>
      </c>
      <c r="J531" s="12">
        <v>1</v>
      </c>
      <c r="K531" s="5" t="s">
        <v>1240</v>
      </c>
      <c r="L531" s="5" t="s">
        <v>320</v>
      </c>
      <c r="M531" s="12">
        <v>1</v>
      </c>
      <c r="N531" s="34" t="str">
        <f>HYPERLINK("http://www.degruyter.com/doi/book/10.1515/9783110245837")</f>
        <v>http://www.degruyter.com/doi/book/10.1515/9783110245837</v>
      </c>
      <c r="O531" s="32" t="s">
        <v>2585</v>
      </c>
    </row>
    <row r="532" spans="1:15">
      <c r="A532" s="4">
        <v>531</v>
      </c>
      <c r="B532" s="5" t="s">
        <v>306</v>
      </c>
      <c r="C532" s="5" t="s">
        <v>1502</v>
      </c>
      <c r="D532" s="17" t="s">
        <v>2291</v>
      </c>
      <c r="E532" s="17" t="s">
        <v>2292</v>
      </c>
      <c r="F532" s="20" t="s">
        <v>1071</v>
      </c>
      <c r="G532" s="20" t="s">
        <v>3970</v>
      </c>
      <c r="H532" s="23" t="s">
        <v>1241</v>
      </c>
      <c r="I532" s="12">
        <v>2013</v>
      </c>
      <c r="J532" s="12">
        <v>1</v>
      </c>
      <c r="K532" s="5" t="s">
        <v>1242</v>
      </c>
      <c r="L532" s="5" t="s">
        <v>170</v>
      </c>
      <c r="M532" s="12">
        <v>1</v>
      </c>
      <c r="N532" s="34" t="str">
        <f>HYPERLINK("http://dx.doi.org/10.1515/9783110327816")</f>
        <v>http://dx.doi.org/10.1515/9783110327816</v>
      </c>
      <c r="O532" s="32" t="s">
        <v>2585</v>
      </c>
    </row>
    <row r="533" spans="1:15">
      <c r="A533" s="4">
        <v>532</v>
      </c>
      <c r="B533" s="5" t="s">
        <v>306</v>
      </c>
      <c r="C533" s="5" t="s">
        <v>1243</v>
      </c>
      <c r="D533" s="17">
        <v>780.9</v>
      </c>
      <c r="E533" s="17" t="s">
        <v>2293</v>
      </c>
      <c r="F533" s="20" t="s">
        <v>1072</v>
      </c>
      <c r="G533" s="20" t="s">
        <v>3971</v>
      </c>
      <c r="H533" s="23" t="s">
        <v>1244</v>
      </c>
      <c r="I533" s="12">
        <v>2012</v>
      </c>
      <c r="J533" s="12">
        <v>1</v>
      </c>
      <c r="K533" s="5" t="s">
        <v>1245</v>
      </c>
      <c r="L533" s="5" t="s">
        <v>1445</v>
      </c>
      <c r="M533" s="12">
        <v>1</v>
      </c>
      <c r="N533" s="34" t="str">
        <f>HYPERLINK("http://www.degruyter.com/search?f_0=isbnissn&amp;q_0=9780674065499&amp;searchTitles=true")</f>
        <v>http://www.degruyter.com/search?f_0=isbnissn&amp;q_0=9780674065499&amp;searchTitles=true</v>
      </c>
      <c r="O533" s="32" t="s">
        <v>2585</v>
      </c>
    </row>
    <row r="534" spans="1:15">
      <c r="A534" s="4">
        <v>533</v>
      </c>
      <c r="B534" s="5" t="s">
        <v>306</v>
      </c>
      <c r="C534" s="5" t="s">
        <v>1127</v>
      </c>
      <c r="D534" s="17" t="s">
        <v>2294</v>
      </c>
      <c r="E534" s="17" t="s">
        <v>2295</v>
      </c>
      <c r="F534" s="20" t="s">
        <v>1073</v>
      </c>
      <c r="G534" s="20" t="s">
        <v>3972</v>
      </c>
      <c r="H534" s="23" t="s">
        <v>1246</v>
      </c>
      <c r="I534" s="12">
        <v>2013</v>
      </c>
      <c r="J534" s="12">
        <v>1</v>
      </c>
      <c r="K534" s="5" t="s">
        <v>1247</v>
      </c>
      <c r="L534" s="5" t="s">
        <v>1445</v>
      </c>
      <c r="M534" s="12">
        <v>1</v>
      </c>
      <c r="N534" s="34" t="str">
        <f>HYPERLINK("http://dx.doi.org/10.4159/harvard.9780674075573")</f>
        <v>http://dx.doi.org/10.4159/harvard.9780674075573</v>
      </c>
      <c r="O534" s="32" t="s">
        <v>2585</v>
      </c>
    </row>
    <row r="535" spans="1:15">
      <c r="A535" s="4">
        <v>534</v>
      </c>
      <c r="B535" s="5" t="s">
        <v>306</v>
      </c>
      <c r="C535" s="5" t="s">
        <v>1495</v>
      </c>
      <c r="D535" s="17" t="s">
        <v>2296</v>
      </c>
      <c r="E535" s="17" t="s">
        <v>2297</v>
      </c>
      <c r="F535" s="20" t="s">
        <v>1074</v>
      </c>
      <c r="G535" s="20" t="s">
        <v>3973</v>
      </c>
      <c r="H535" s="23" t="s">
        <v>1248</v>
      </c>
      <c r="I535" s="12">
        <v>2012</v>
      </c>
      <c r="J535" s="12">
        <v>1</v>
      </c>
      <c r="K535" s="5" t="s">
        <v>1249</v>
      </c>
      <c r="L535" s="5" t="s">
        <v>1445</v>
      </c>
      <c r="M535" s="12">
        <v>1</v>
      </c>
      <c r="N535" s="34" t="str">
        <f>HYPERLINK("http://www.degruyter.com/search?f_0=isbnissn&amp;q_0=9780674065406&amp;searchTitles=true")</f>
        <v>http://www.degruyter.com/search?f_0=isbnissn&amp;q_0=9780674065406&amp;searchTitles=true</v>
      </c>
      <c r="O535" s="32" t="s">
        <v>2585</v>
      </c>
    </row>
    <row r="536" spans="1:15">
      <c r="A536" s="4">
        <v>535</v>
      </c>
      <c r="B536" s="5" t="s">
        <v>306</v>
      </c>
      <c r="C536" s="5" t="s">
        <v>1450</v>
      </c>
      <c r="D536" s="17" t="s">
        <v>2289</v>
      </c>
      <c r="E536" s="17" t="s">
        <v>2298</v>
      </c>
      <c r="F536" s="20" t="s">
        <v>1075</v>
      </c>
      <c r="G536" s="20" t="s">
        <v>3974</v>
      </c>
      <c r="H536" s="23" t="s">
        <v>1250</v>
      </c>
      <c r="I536" s="12">
        <v>2012</v>
      </c>
      <c r="J536" s="12">
        <v>1</v>
      </c>
      <c r="K536" s="5" t="s">
        <v>1251</v>
      </c>
      <c r="L536" s="5" t="s">
        <v>320</v>
      </c>
      <c r="M536" s="12">
        <v>1</v>
      </c>
      <c r="N536" s="34" t="str">
        <f>HYPERLINK("http://dx.doi.org/10.1515/9783110271973")</f>
        <v>http://dx.doi.org/10.1515/9783110271973</v>
      </c>
      <c r="O536" s="32" t="s">
        <v>2585</v>
      </c>
    </row>
    <row r="537" spans="1:15">
      <c r="A537" s="4">
        <v>536</v>
      </c>
      <c r="B537" s="5" t="s">
        <v>306</v>
      </c>
      <c r="C537" s="5" t="s">
        <v>1450</v>
      </c>
      <c r="D537" s="17" t="s">
        <v>2299</v>
      </c>
      <c r="E537" s="17" t="s">
        <v>2300</v>
      </c>
      <c r="F537" s="20" t="s">
        <v>1076</v>
      </c>
      <c r="G537" s="20" t="s">
        <v>3975</v>
      </c>
      <c r="H537" s="23" t="s">
        <v>1252</v>
      </c>
      <c r="I537" s="12">
        <v>2009</v>
      </c>
      <c r="J537" s="12">
        <v>1</v>
      </c>
      <c r="K537" s="5" t="s">
        <v>1253</v>
      </c>
      <c r="L537" s="5" t="s">
        <v>320</v>
      </c>
      <c r="M537" s="12">
        <v>1</v>
      </c>
      <c r="N537" s="34" t="str">
        <f>HYPERLINK("http://www.degruyter.com/doi/book/10.1515/9783110214246")</f>
        <v>http://www.degruyter.com/doi/book/10.1515/9783110214246</v>
      </c>
      <c r="O537" s="32" t="s">
        <v>2585</v>
      </c>
    </row>
    <row r="538" spans="1:15">
      <c r="A538" s="4">
        <v>537</v>
      </c>
      <c r="B538" s="5" t="s">
        <v>306</v>
      </c>
      <c r="C538" s="5" t="s">
        <v>1450</v>
      </c>
      <c r="D538" s="17" t="s">
        <v>2093</v>
      </c>
      <c r="E538" s="17" t="s">
        <v>2290</v>
      </c>
      <c r="F538" s="20" t="s">
        <v>1077</v>
      </c>
      <c r="G538" s="20" t="s">
        <v>3976</v>
      </c>
      <c r="H538" s="23" t="s">
        <v>1254</v>
      </c>
      <c r="I538" s="12">
        <v>2011</v>
      </c>
      <c r="J538" s="12">
        <v>1</v>
      </c>
      <c r="K538" s="5" t="s">
        <v>1255</v>
      </c>
      <c r="L538" s="5" t="s">
        <v>320</v>
      </c>
      <c r="M538" s="12">
        <v>1</v>
      </c>
      <c r="N538" s="34" t="str">
        <f>HYPERLINK("http://www.degruyter.com/doi/book/10.1515/9783110267280")</f>
        <v>http://www.degruyter.com/doi/book/10.1515/9783110267280</v>
      </c>
      <c r="O538" s="32" t="s">
        <v>2585</v>
      </c>
    </row>
    <row r="539" spans="1:15">
      <c r="A539" s="4">
        <v>538</v>
      </c>
      <c r="B539" s="5" t="s">
        <v>306</v>
      </c>
      <c r="C539" s="5" t="s">
        <v>1502</v>
      </c>
      <c r="D539" s="17" t="s">
        <v>2252</v>
      </c>
      <c r="E539" s="17" t="s">
        <v>2301</v>
      </c>
      <c r="F539" s="20" t="s">
        <v>1078</v>
      </c>
      <c r="G539" s="20" t="s">
        <v>3977</v>
      </c>
      <c r="H539" s="23" t="s">
        <v>1256</v>
      </c>
      <c r="I539" s="12">
        <v>2013</v>
      </c>
      <c r="J539" s="12">
        <v>1</v>
      </c>
      <c r="K539" s="5" t="s">
        <v>1257</v>
      </c>
      <c r="L539" s="5" t="s">
        <v>170</v>
      </c>
      <c r="M539" s="12">
        <v>1</v>
      </c>
      <c r="N539" s="34" t="str">
        <f>HYPERLINK("http://dx.doi.org/10.1515/9783110274653")</f>
        <v>http://dx.doi.org/10.1515/9783110274653</v>
      </c>
      <c r="O539" s="32" t="s">
        <v>2585</v>
      </c>
    </row>
    <row r="540" spans="1:15">
      <c r="A540" s="4">
        <v>539</v>
      </c>
      <c r="B540" s="5" t="s">
        <v>306</v>
      </c>
      <c r="C540" s="5" t="s">
        <v>1261</v>
      </c>
      <c r="D540" s="17">
        <v>153.4</v>
      </c>
      <c r="E540" s="17" t="s">
        <v>2302</v>
      </c>
      <c r="F540" s="20" t="s">
        <v>1079</v>
      </c>
      <c r="G540" s="20" t="s">
        <v>3978</v>
      </c>
      <c r="H540" s="23" t="s">
        <v>1262</v>
      </c>
      <c r="I540" s="12">
        <v>2013</v>
      </c>
      <c r="J540" s="12">
        <v>1</v>
      </c>
      <c r="K540" s="5" t="s">
        <v>1263</v>
      </c>
      <c r="L540" s="5" t="s">
        <v>1445</v>
      </c>
      <c r="M540" s="12">
        <v>1</v>
      </c>
      <c r="N540" s="34" t="str">
        <f>HYPERLINK("http://dx.doi.org/10.4159/harvard.9780674729902")</f>
        <v>http://dx.doi.org/10.4159/harvard.9780674729902</v>
      </c>
      <c r="O540" s="32" t="s">
        <v>2585</v>
      </c>
    </row>
    <row r="541" spans="1:15">
      <c r="A541" s="4">
        <v>540</v>
      </c>
      <c r="B541" s="5" t="s">
        <v>306</v>
      </c>
      <c r="C541" s="5" t="s">
        <v>1124</v>
      </c>
      <c r="D541" s="17" t="s">
        <v>2303</v>
      </c>
      <c r="E541" s="17" t="s">
        <v>2304</v>
      </c>
      <c r="F541" s="20" t="s">
        <v>1080</v>
      </c>
      <c r="G541" s="20" t="s">
        <v>3979</v>
      </c>
      <c r="H541" s="23" t="s">
        <v>1266</v>
      </c>
      <c r="I541" s="12">
        <v>2013</v>
      </c>
      <c r="J541" s="12">
        <v>1</v>
      </c>
      <c r="K541" s="5" t="s">
        <v>1267</v>
      </c>
      <c r="L541" s="5" t="s">
        <v>170</v>
      </c>
      <c r="M541" s="12">
        <v>1</v>
      </c>
      <c r="N541" s="34" t="str">
        <f>HYPERLINK("http://dx.doi.org/10.1515/9783110306507")</f>
        <v>http://dx.doi.org/10.1515/9783110306507</v>
      </c>
      <c r="O541" s="32" t="s">
        <v>2585</v>
      </c>
    </row>
    <row r="542" spans="1:15">
      <c r="A542" s="4">
        <v>541</v>
      </c>
      <c r="B542" s="5" t="s">
        <v>306</v>
      </c>
      <c r="C542" s="5" t="s">
        <v>1499</v>
      </c>
      <c r="D542" s="17" t="s">
        <v>2305</v>
      </c>
      <c r="E542" s="17" t="s">
        <v>2306</v>
      </c>
      <c r="F542" s="20" t="s">
        <v>1081</v>
      </c>
      <c r="G542" s="20" t="s">
        <v>3980</v>
      </c>
      <c r="H542" s="23" t="s">
        <v>1270</v>
      </c>
      <c r="I542" s="12">
        <v>2012</v>
      </c>
      <c r="J542" s="12">
        <v>1</v>
      </c>
      <c r="K542" s="5" t="s">
        <v>2616</v>
      </c>
      <c r="L542" s="5" t="s">
        <v>451</v>
      </c>
      <c r="M542" s="12">
        <v>1</v>
      </c>
      <c r="N542" s="34" t="str">
        <f>HYPERLINK("http://www.degruyter.com/search?f_0=isbnissn&amp;q_0=9783034614757&amp;searchTitles=true")</f>
        <v>http://www.degruyter.com/search?f_0=isbnissn&amp;q_0=9783034614757&amp;searchTitles=true</v>
      </c>
      <c r="O542" s="32" t="s">
        <v>2585</v>
      </c>
    </row>
    <row r="543" spans="1:15">
      <c r="A543" s="4">
        <v>542</v>
      </c>
      <c r="B543" s="5" t="s">
        <v>306</v>
      </c>
      <c r="C543" s="5" t="s">
        <v>1469</v>
      </c>
      <c r="D543" s="17" t="s">
        <v>2307</v>
      </c>
      <c r="E543" s="17" t="s">
        <v>2308</v>
      </c>
      <c r="F543" s="20" t="s">
        <v>1082</v>
      </c>
      <c r="G543" s="20" t="s">
        <v>3981</v>
      </c>
      <c r="H543" s="23" t="s">
        <v>391</v>
      </c>
      <c r="I543" s="12">
        <v>2013</v>
      </c>
      <c r="J543" s="12">
        <v>1</v>
      </c>
      <c r="K543" s="5" t="s">
        <v>2617</v>
      </c>
      <c r="L543" s="5" t="s">
        <v>1117</v>
      </c>
      <c r="M543" s="12">
        <v>1</v>
      </c>
      <c r="N543" s="34" t="str">
        <f>HYPERLINK("http://dx.doi.org/10.1524/9783486721195")</f>
        <v>http://dx.doi.org/10.1524/9783486721195</v>
      </c>
      <c r="O543" s="32" t="s">
        <v>2585</v>
      </c>
    </row>
    <row r="544" spans="1:15">
      <c r="A544" s="4">
        <v>543</v>
      </c>
      <c r="B544" s="5" t="s">
        <v>306</v>
      </c>
      <c r="C544" s="5" t="s">
        <v>1502</v>
      </c>
      <c r="D544" s="17" t="s">
        <v>2309</v>
      </c>
      <c r="E544" s="17" t="s">
        <v>2310</v>
      </c>
      <c r="F544" s="20" t="s">
        <v>1083</v>
      </c>
      <c r="G544" s="20" t="s">
        <v>3982</v>
      </c>
      <c r="H544" s="23" t="s">
        <v>1271</v>
      </c>
      <c r="I544" s="12">
        <v>2011</v>
      </c>
      <c r="J544" s="12">
        <v>1</v>
      </c>
      <c r="K544" s="5" t="s">
        <v>1272</v>
      </c>
      <c r="L544" s="5" t="s">
        <v>170</v>
      </c>
      <c r="M544" s="12">
        <v>1</v>
      </c>
      <c r="N544" s="34" t="str">
        <f>HYPERLINK("http://www.degruyter.com/doi/book/10.1515/9783110267167")</f>
        <v>http://www.degruyter.com/doi/book/10.1515/9783110267167</v>
      </c>
      <c r="O544" s="32" t="s">
        <v>2585</v>
      </c>
    </row>
    <row r="545" spans="1:15">
      <c r="A545" s="4">
        <v>544</v>
      </c>
      <c r="B545" s="5" t="s">
        <v>306</v>
      </c>
      <c r="C545" s="5" t="s">
        <v>1502</v>
      </c>
      <c r="D545" s="17" t="s">
        <v>2311</v>
      </c>
      <c r="E545" s="17" t="s">
        <v>2312</v>
      </c>
      <c r="F545" s="20" t="s">
        <v>1084</v>
      </c>
      <c r="G545" s="20" t="s">
        <v>3983</v>
      </c>
      <c r="H545" s="23" t="s">
        <v>1277</v>
      </c>
      <c r="I545" s="12">
        <v>2010</v>
      </c>
      <c r="J545" s="12">
        <v>1</v>
      </c>
      <c r="K545" s="7" t="s">
        <v>828</v>
      </c>
      <c r="L545" s="5" t="s">
        <v>170</v>
      </c>
      <c r="M545" s="12">
        <v>1</v>
      </c>
      <c r="N545" s="34" t="str">
        <f>HYPERLINK("http://dx.doi.org/10.1515/9783110220049")</f>
        <v>http://dx.doi.org/10.1515/9783110220049</v>
      </c>
      <c r="O545" s="32" t="s">
        <v>2585</v>
      </c>
    </row>
    <row r="546" spans="1:15">
      <c r="A546" s="4">
        <v>545</v>
      </c>
      <c r="B546" s="5" t="s">
        <v>306</v>
      </c>
      <c r="C546" s="5" t="s">
        <v>1273</v>
      </c>
      <c r="D546" s="17" t="s">
        <v>2313</v>
      </c>
      <c r="E546" s="17" t="s">
        <v>2312</v>
      </c>
      <c r="F546" s="20" t="s">
        <v>1085</v>
      </c>
      <c r="G546" s="20" t="s">
        <v>3984</v>
      </c>
      <c r="H546" s="23" t="s">
        <v>1274</v>
      </c>
      <c r="I546" s="12">
        <v>2012</v>
      </c>
      <c r="J546" s="12">
        <v>1</v>
      </c>
      <c r="K546" s="5" t="s">
        <v>1275</v>
      </c>
      <c r="L546" s="5" t="s">
        <v>1276</v>
      </c>
      <c r="M546" s="12">
        <v>1</v>
      </c>
      <c r="N546" s="34" t="str">
        <f>HYPERLINK("http://www.degruyter.com/doi/book/10.1515/9781614510741")</f>
        <v>http://www.degruyter.com/doi/book/10.1515/9781614510741</v>
      </c>
      <c r="O546" s="32" t="s">
        <v>2585</v>
      </c>
    </row>
    <row r="547" spans="1:15">
      <c r="A547" s="4">
        <v>546</v>
      </c>
      <c r="B547" s="5" t="s">
        <v>306</v>
      </c>
      <c r="C547" s="5" t="s">
        <v>1502</v>
      </c>
      <c r="D547" s="17" t="s">
        <v>2314</v>
      </c>
      <c r="E547" s="17" t="s">
        <v>2315</v>
      </c>
      <c r="F547" s="20" t="s">
        <v>1086</v>
      </c>
      <c r="G547" s="20" t="s">
        <v>3985</v>
      </c>
      <c r="H547" s="23" t="s">
        <v>1278</v>
      </c>
      <c r="I547" s="12">
        <v>2012</v>
      </c>
      <c r="J547" s="12">
        <v>1</v>
      </c>
      <c r="K547" s="5" t="s">
        <v>1279</v>
      </c>
      <c r="L547" s="5" t="s">
        <v>170</v>
      </c>
      <c r="M547" s="12">
        <v>1</v>
      </c>
      <c r="N547" s="34" t="str">
        <f>HYPERLINK("http://www.degruyter.com/doi/book/10.1515/9783110265408")</f>
        <v>http://www.degruyter.com/doi/book/10.1515/9783110265408</v>
      </c>
      <c r="O547" s="32" t="s">
        <v>2585</v>
      </c>
    </row>
    <row r="548" spans="1:15">
      <c r="A548" s="4">
        <v>547</v>
      </c>
      <c r="B548" s="5" t="s">
        <v>306</v>
      </c>
      <c r="C548" s="5" t="s">
        <v>1450</v>
      </c>
      <c r="D548" s="17" t="s">
        <v>2093</v>
      </c>
      <c r="E548" s="17" t="s">
        <v>2094</v>
      </c>
      <c r="F548" s="20" t="s">
        <v>1087</v>
      </c>
      <c r="G548" s="20" t="s">
        <v>3986</v>
      </c>
      <c r="H548" s="23" t="s">
        <v>1280</v>
      </c>
      <c r="I548" s="12">
        <v>2010</v>
      </c>
      <c r="J548" s="12">
        <v>1</v>
      </c>
      <c r="K548" s="5" t="s">
        <v>1281</v>
      </c>
      <c r="L548" s="5" t="s">
        <v>320</v>
      </c>
      <c r="M548" s="12">
        <v>1</v>
      </c>
      <c r="N548" s="34" t="str">
        <f>HYPERLINK("http://www.degruyter.com/doi/book/10.1515/9783110238112")</f>
        <v>http://www.degruyter.com/doi/book/10.1515/9783110238112</v>
      </c>
      <c r="O548" s="32" t="s">
        <v>2585</v>
      </c>
    </row>
    <row r="549" spans="1:15">
      <c r="A549" s="4">
        <v>548</v>
      </c>
      <c r="B549" s="5" t="s">
        <v>306</v>
      </c>
      <c r="C549" s="5" t="s">
        <v>1320</v>
      </c>
      <c r="D549" s="17" t="s">
        <v>2316</v>
      </c>
      <c r="E549" s="17" t="s">
        <v>2317</v>
      </c>
      <c r="F549" s="20" t="s">
        <v>1088</v>
      </c>
      <c r="G549" s="20" t="s">
        <v>3987</v>
      </c>
      <c r="H549" s="23" t="s">
        <v>392</v>
      </c>
      <c r="I549" s="12">
        <v>2013</v>
      </c>
      <c r="J549" s="12">
        <v>1</v>
      </c>
      <c r="K549" s="5" t="s">
        <v>393</v>
      </c>
      <c r="L549" s="5" t="s">
        <v>320</v>
      </c>
      <c r="M549" s="12">
        <v>1</v>
      </c>
      <c r="N549" s="34" t="str">
        <f>HYPERLINK("http://dx.doi.org/10.1515/9783110331127")</f>
        <v>http://dx.doi.org/10.1515/9783110331127</v>
      </c>
      <c r="O549" s="32" t="s">
        <v>2585</v>
      </c>
    </row>
    <row r="550" spans="1:15">
      <c r="A550" s="4">
        <v>549</v>
      </c>
      <c r="B550" s="5" t="s">
        <v>306</v>
      </c>
      <c r="C550" s="5" t="s">
        <v>1495</v>
      </c>
      <c r="D550" s="17" t="s">
        <v>2318</v>
      </c>
      <c r="E550" s="17" t="s">
        <v>2319</v>
      </c>
      <c r="F550" s="20" t="s">
        <v>1089</v>
      </c>
      <c r="G550" s="20" t="s">
        <v>3988</v>
      </c>
      <c r="H550" s="23" t="s">
        <v>1282</v>
      </c>
      <c r="I550" s="12">
        <v>2013</v>
      </c>
      <c r="J550" s="12">
        <v>1</v>
      </c>
      <c r="K550" s="5" t="s">
        <v>1283</v>
      </c>
      <c r="L550" s="5" t="s">
        <v>170</v>
      </c>
      <c r="M550" s="12">
        <v>1</v>
      </c>
      <c r="N550" s="34" t="str">
        <f>HYPERLINK("http://dx.doi.org/10.1515/9783110294521")</f>
        <v>http://dx.doi.org/10.1515/9783110294521</v>
      </c>
      <c r="O550" s="32" t="s">
        <v>2585</v>
      </c>
    </row>
    <row r="551" spans="1:15">
      <c r="A551" s="4">
        <v>550</v>
      </c>
      <c r="B551" s="5" t="s">
        <v>306</v>
      </c>
      <c r="C551" s="5" t="s">
        <v>1442</v>
      </c>
      <c r="D551" s="17" t="s">
        <v>2320</v>
      </c>
      <c r="E551" s="17" t="s">
        <v>2321</v>
      </c>
      <c r="F551" s="20" t="s">
        <v>1090</v>
      </c>
      <c r="G551" s="20" t="s">
        <v>3989</v>
      </c>
      <c r="H551" s="23" t="s">
        <v>1284</v>
      </c>
      <c r="I551" s="12">
        <v>2013</v>
      </c>
      <c r="J551" s="12">
        <v>1</v>
      </c>
      <c r="K551" s="5" t="s">
        <v>1285</v>
      </c>
      <c r="L551" s="5" t="s">
        <v>1445</v>
      </c>
      <c r="M551" s="12">
        <v>1</v>
      </c>
      <c r="N551" s="34" t="str">
        <f>HYPERLINK("http://www.degruyter.com/search?f_0=isbnissn&amp;q_0=9780674067646&amp;searchTitles=true")</f>
        <v>http://www.degruyter.com/search?f_0=isbnissn&amp;q_0=9780674067646&amp;searchTitles=true</v>
      </c>
      <c r="O551" s="32" t="s">
        <v>2585</v>
      </c>
    </row>
    <row r="552" spans="1:15">
      <c r="A552" s="4">
        <v>551</v>
      </c>
      <c r="B552" s="5" t="s">
        <v>306</v>
      </c>
      <c r="C552" s="5" t="s">
        <v>1450</v>
      </c>
      <c r="D552" s="17" t="s">
        <v>2322</v>
      </c>
      <c r="E552" s="17" t="s">
        <v>2323</v>
      </c>
      <c r="F552" s="20" t="s">
        <v>1091</v>
      </c>
      <c r="G552" s="20" t="s">
        <v>3990</v>
      </c>
      <c r="H552" s="23" t="s">
        <v>1122</v>
      </c>
      <c r="I552" s="12">
        <v>2013</v>
      </c>
      <c r="J552" s="12">
        <v>1</v>
      </c>
      <c r="K552" s="5" t="s">
        <v>1123</v>
      </c>
      <c r="L552" s="7" t="s">
        <v>401</v>
      </c>
      <c r="M552" s="12">
        <v>1</v>
      </c>
      <c r="N552" s="34" t="str">
        <f>HYPERLINK("http://www.degruyter.com/doi/book/10.1515/9781934078778")</f>
        <v>http://www.degruyter.com/doi/book/10.1515/9781934078778</v>
      </c>
      <c r="O552" s="32" t="s">
        <v>2585</v>
      </c>
    </row>
    <row r="553" spans="1:15">
      <c r="A553" s="4">
        <v>552</v>
      </c>
      <c r="B553" s="5" t="s">
        <v>306</v>
      </c>
      <c r="C553" s="5" t="s">
        <v>1499</v>
      </c>
      <c r="D553" s="17">
        <v>684.1</v>
      </c>
      <c r="E553" s="17" t="s">
        <v>2324</v>
      </c>
      <c r="F553" s="20" t="s">
        <v>1092</v>
      </c>
      <c r="G553" s="20" t="s">
        <v>3991</v>
      </c>
      <c r="H553" s="23" t="s">
        <v>1286</v>
      </c>
      <c r="I553" s="12">
        <v>2009</v>
      </c>
      <c r="J553" s="12">
        <v>1</v>
      </c>
      <c r="K553" s="5" t="s">
        <v>1287</v>
      </c>
      <c r="L553" s="5" t="s">
        <v>451</v>
      </c>
      <c r="M553" s="12">
        <v>1</v>
      </c>
      <c r="N553" s="34" t="str">
        <f>HYPERLINK("http://www.degruyter.com/search?f_0=isbnissn&amp;q_0=9783034608909&amp;searchTitles=true")</f>
        <v>http://www.degruyter.com/search?f_0=isbnissn&amp;q_0=9783034608909&amp;searchTitles=true</v>
      </c>
      <c r="O553" s="32" t="s">
        <v>2585</v>
      </c>
    </row>
    <row r="554" spans="1:15">
      <c r="A554" s="4">
        <v>553</v>
      </c>
      <c r="B554" s="5" t="s">
        <v>306</v>
      </c>
      <c r="C554" s="5" t="s">
        <v>1450</v>
      </c>
      <c r="D554" s="17" t="s">
        <v>2325</v>
      </c>
      <c r="E554" s="17" t="s">
        <v>2326</v>
      </c>
      <c r="F554" s="20" t="s">
        <v>1093</v>
      </c>
      <c r="G554" s="20" t="s">
        <v>3992</v>
      </c>
      <c r="H554" s="23" t="s">
        <v>1482</v>
      </c>
      <c r="I554" s="12">
        <v>2013</v>
      </c>
      <c r="J554" s="12">
        <v>1</v>
      </c>
      <c r="K554" s="5" t="s">
        <v>1483</v>
      </c>
      <c r="L554" s="5" t="s">
        <v>320</v>
      </c>
      <c r="M554" s="12">
        <v>1</v>
      </c>
      <c r="N554" s="34" t="str">
        <f>HYPERLINK("http://dx.doi.org/10.1515/9783110308143")</f>
        <v>http://dx.doi.org/10.1515/9783110308143</v>
      </c>
      <c r="O554" s="32" t="s">
        <v>2585</v>
      </c>
    </row>
    <row r="555" spans="1:15">
      <c r="A555" s="4">
        <v>554</v>
      </c>
      <c r="B555" s="5" t="s">
        <v>306</v>
      </c>
      <c r="C555" s="5" t="s">
        <v>1499</v>
      </c>
      <c r="D555" s="17" t="s">
        <v>2327</v>
      </c>
      <c r="E555" s="17" t="s">
        <v>2328</v>
      </c>
      <c r="F555" s="20" t="s">
        <v>1094</v>
      </c>
      <c r="G555" s="20" t="s">
        <v>3993</v>
      </c>
      <c r="H555" s="23" t="s">
        <v>1288</v>
      </c>
      <c r="I555" s="12">
        <v>2009</v>
      </c>
      <c r="J555" s="12">
        <v>1</v>
      </c>
      <c r="K555" s="5" t="s">
        <v>469</v>
      </c>
      <c r="L555" s="5" t="s">
        <v>451</v>
      </c>
      <c r="M555" s="12">
        <v>1</v>
      </c>
      <c r="N555" s="34" t="str">
        <f>HYPERLINK("http://www.degruyter.com/search?f_0=isbnissn&amp;q_0=9783034608961&amp;searchTitles=true")</f>
        <v>http://www.degruyter.com/search?f_0=isbnissn&amp;q_0=9783034608961&amp;searchTitles=true</v>
      </c>
      <c r="O555" s="32" t="s">
        <v>2585</v>
      </c>
    </row>
    <row r="556" spans="1:15">
      <c r="A556" s="4">
        <v>555</v>
      </c>
      <c r="B556" s="5" t="s">
        <v>306</v>
      </c>
      <c r="C556" s="5" t="s">
        <v>1291</v>
      </c>
      <c r="D556" s="17" t="s">
        <v>2329</v>
      </c>
      <c r="E556" s="17" t="s">
        <v>2330</v>
      </c>
      <c r="F556" s="20" t="s">
        <v>1095</v>
      </c>
      <c r="G556" s="20" t="s">
        <v>3994</v>
      </c>
      <c r="H556" s="23" t="s">
        <v>1292</v>
      </c>
      <c r="I556" s="12">
        <v>2011</v>
      </c>
      <c r="J556" s="12">
        <v>1</v>
      </c>
      <c r="K556" s="5" t="s">
        <v>1293</v>
      </c>
      <c r="L556" s="5" t="s">
        <v>170</v>
      </c>
      <c r="M556" s="12">
        <v>1</v>
      </c>
      <c r="N556" s="34" t="str">
        <f>HYPERLINK("http://www.degruyter.com/viewbooktoc/product/177067")</f>
        <v>http://www.degruyter.com/viewbooktoc/product/177067</v>
      </c>
      <c r="O556" s="32" t="s">
        <v>2585</v>
      </c>
    </row>
    <row r="557" spans="1:15">
      <c r="A557" s="4">
        <v>556</v>
      </c>
      <c r="B557" s="5" t="s">
        <v>306</v>
      </c>
      <c r="C557" s="5" t="s">
        <v>1499</v>
      </c>
      <c r="D557" s="17">
        <v>720.28200000000004</v>
      </c>
      <c r="E557" s="17" t="s">
        <v>2331</v>
      </c>
      <c r="F557" s="20" t="s">
        <v>1096</v>
      </c>
      <c r="G557" s="20" t="s">
        <v>3995</v>
      </c>
      <c r="H557" s="23" t="s">
        <v>1296</v>
      </c>
      <c r="I557" s="12">
        <v>2011</v>
      </c>
      <c r="J557" s="12">
        <v>1</v>
      </c>
      <c r="K557" s="5" t="s">
        <v>470</v>
      </c>
      <c r="L557" s="5" t="s">
        <v>451</v>
      </c>
      <c r="M557" s="12">
        <v>1</v>
      </c>
      <c r="N557" s="34" t="str">
        <f>HYPERLINK("http://www.degruyter.com/search?f_0=isbnissn&amp;q_0=9783034611664&amp;searchTitles=true")</f>
        <v>http://www.degruyter.com/search?f_0=isbnissn&amp;q_0=9783034611664&amp;searchTitles=true</v>
      </c>
      <c r="O557" s="32" t="s">
        <v>2585</v>
      </c>
    </row>
    <row r="558" spans="1:15">
      <c r="A558" s="4">
        <v>557</v>
      </c>
      <c r="B558" s="5" t="s">
        <v>306</v>
      </c>
      <c r="C558" s="5" t="s">
        <v>1450</v>
      </c>
      <c r="D558" s="17" t="s">
        <v>4446</v>
      </c>
      <c r="E558" s="17" t="s">
        <v>2332</v>
      </c>
      <c r="F558" s="20" t="s">
        <v>1097</v>
      </c>
      <c r="G558" s="20" t="s">
        <v>3996</v>
      </c>
      <c r="H558" s="23" t="s">
        <v>1451</v>
      </c>
      <c r="I558" s="12">
        <v>2011</v>
      </c>
      <c r="J558" s="12">
        <v>1</v>
      </c>
      <c r="K558" s="5" t="s">
        <v>1452</v>
      </c>
      <c r="L558" s="7" t="s">
        <v>401</v>
      </c>
      <c r="M558" s="12">
        <v>1</v>
      </c>
      <c r="N558" s="34" t="str">
        <f>HYPERLINK("http://www.degruyter.com/doi/book/10.1515/9781614510208")</f>
        <v>http://www.degruyter.com/doi/book/10.1515/9781614510208</v>
      </c>
      <c r="O558" s="32" t="s">
        <v>2585</v>
      </c>
    </row>
    <row r="559" spans="1:15">
      <c r="A559" s="27">
        <v>558</v>
      </c>
      <c r="B559" s="28" t="s">
        <v>306</v>
      </c>
      <c r="C559" s="28" t="s">
        <v>1511</v>
      </c>
      <c r="D559" s="29">
        <v>320.54095490999998</v>
      </c>
      <c r="E559" s="29" t="s">
        <v>2333</v>
      </c>
      <c r="F559" s="21" t="s">
        <v>1098</v>
      </c>
      <c r="G559" s="21" t="s">
        <v>3997</v>
      </c>
      <c r="H559" s="25" t="s">
        <v>394</v>
      </c>
      <c r="I559" s="30">
        <v>2013</v>
      </c>
      <c r="J559" s="30">
        <v>1</v>
      </c>
      <c r="K559" s="28" t="s">
        <v>395</v>
      </c>
      <c r="L559" s="28" t="s">
        <v>1445</v>
      </c>
      <c r="M559" s="30">
        <v>1</v>
      </c>
      <c r="N559" s="35" t="s">
        <v>610</v>
      </c>
      <c r="O559" s="32" t="s">
        <v>2585</v>
      </c>
    </row>
    <row r="560" spans="1:15">
      <c r="A560" s="4">
        <v>559</v>
      </c>
      <c r="B560" s="5" t="s">
        <v>306</v>
      </c>
      <c r="C560" s="5" t="s">
        <v>1550</v>
      </c>
      <c r="D560" s="17" t="s">
        <v>2334</v>
      </c>
      <c r="E560" s="17" t="s">
        <v>2335</v>
      </c>
      <c r="F560" s="20" t="s">
        <v>1099</v>
      </c>
      <c r="G560" s="20" t="s">
        <v>3998</v>
      </c>
      <c r="H560" s="23" t="s">
        <v>1297</v>
      </c>
      <c r="I560" s="12">
        <v>2013</v>
      </c>
      <c r="J560" s="12">
        <v>1</v>
      </c>
      <c r="K560" s="5" t="s">
        <v>1298</v>
      </c>
      <c r="L560" s="5" t="s">
        <v>170</v>
      </c>
      <c r="M560" s="12">
        <v>1</v>
      </c>
      <c r="N560" s="34" t="str">
        <f>HYPERLINK("http://www.degruyter.com/doi/book/10.1515/9783110306521")</f>
        <v>http://www.degruyter.com/doi/book/10.1515/9783110306521</v>
      </c>
      <c r="O560" s="32" t="s">
        <v>2585</v>
      </c>
    </row>
    <row r="561" spans="1:15">
      <c r="A561" s="4">
        <v>560</v>
      </c>
      <c r="B561" s="5" t="s">
        <v>306</v>
      </c>
      <c r="C561" s="5" t="s">
        <v>1124</v>
      </c>
      <c r="D561" s="17">
        <v>782.10267999999996</v>
      </c>
      <c r="E561" s="17" t="s">
        <v>2336</v>
      </c>
      <c r="F561" s="20" t="s">
        <v>1100</v>
      </c>
      <c r="G561" s="20" t="s">
        <v>3999</v>
      </c>
      <c r="H561" s="23" t="s">
        <v>1299</v>
      </c>
      <c r="I561" s="12">
        <v>2013</v>
      </c>
      <c r="J561" s="12">
        <v>1</v>
      </c>
      <c r="K561" s="5" t="s">
        <v>1300</v>
      </c>
      <c r="L561" s="5" t="s">
        <v>170</v>
      </c>
      <c r="M561" s="12">
        <v>1</v>
      </c>
      <c r="N561" s="34" t="str">
        <f>HYPERLINK("http://dx.doi.org/10.1515/9783110317510")</f>
        <v>http://dx.doi.org/10.1515/9783110317510</v>
      </c>
      <c r="O561" s="32" t="s">
        <v>2585</v>
      </c>
    </row>
    <row r="562" spans="1:15">
      <c r="A562" s="4">
        <v>561</v>
      </c>
      <c r="B562" s="5" t="s">
        <v>306</v>
      </c>
      <c r="C562" s="5" t="s">
        <v>1502</v>
      </c>
      <c r="D562" s="17">
        <v>193</v>
      </c>
      <c r="E562" s="17" t="s">
        <v>2337</v>
      </c>
      <c r="F562" s="20" t="s">
        <v>1101</v>
      </c>
      <c r="G562" s="20" t="s">
        <v>4000</v>
      </c>
      <c r="H562" s="23" t="s">
        <v>1301</v>
      </c>
      <c r="I562" s="12">
        <v>2013</v>
      </c>
      <c r="J562" s="12">
        <v>1</v>
      </c>
      <c r="K562" s="5" t="s">
        <v>1302</v>
      </c>
      <c r="L562" s="5" t="s">
        <v>170</v>
      </c>
      <c r="M562" s="12">
        <v>1</v>
      </c>
      <c r="N562" s="34" t="str">
        <f>HYPERLINK("http://dx.doi.org/10.1515/9783110315233")</f>
        <v>http://dx.doi.org/10.1515/9783110315233</v>
      </c>
      <c r="O562" s="32" t="s">
        <v>2585</v>
      </c>
    </row>
    <row r="563" spans="1:15">
      <c r="A563" s="4">
        <v>562</v>
      </c>
      <c r="B563" s="5" t="s">
        <v>306</v>
      </c>
      <c r="C563" s="5" t="s">
        <v>1502</v>
      </c>
      <c r="D563" s="17" t="s">
        <v>2338</v>
      </c>
      <c r="E563" s="17" t="s">
        <v>2339</v>
      </c>
      <c r="F563" s="20" t="s">
        <v>1102</v>
      </c>
      <c r="G563" s="20" t="s">
        <v>4001</v>
      </c>
      <c r="H563" s="23" t="s">
        <v>396</v>
      </c>
      <c r="I563" s="12">
        <v>2013</v>
      </c>
      <c r="J563" s="12">
        <v>1</v>
      </c>
      <c r="K563" s="5" t="s">
        <v>397</v>
      </c>
      <c r="L563" s="5" t="s">
        <v>170</v>
      </c>
      <c r="M563" s="12">
        <v>1</v>
      </c>
      <c r="N563" s="34" t="str">
        <f>HYPERLINK("http://dx.doi.org/10.1515/9783110324327")</f>
        <v>http://dx.doi.org/10.1515/9783110324327</v>
      </c>
      <c r="O563" s="32" t="s">
        <v>2585</v>
      </c>
    </row>
    <row r="564" spans="1:15">
      <c r="A564" s="4">
        <v>563</v>
      </c>
      <c r="B564" s="5" t="s">
        <v>306</v>
      </c>
      <c r="C564" s="5" t="s">
        <v>1624</v>
      </c>
      <c r="D564" s="17" t="s">
        <v>2340</v>
      </c>
      <c r="E564" s="17" t="s">
        <v>2341</v>
      </c>
      <c r="F564" s="20" t="s">
        <v>1103</v>
      </c>
      <c r="G564" s="20" t="s">
        <v>4002</v>
      </c>
      <c r="H564" s="23" t="s">
        <v>376</v>
      </c>
      <c r="I564" s="12">
        <v>2012</v>
      </c>
      <c r="J564" s="12">
        <v>1</v>
      </c>
      <c r="K564" s="5" t="s">
        <v>377</v>
      </c>
      <c r="L564" s="5" t="s">
        <v>1445</v>
      </c>
      <c r="M564" s="12">
        <v>1</v>
      </c>
      <c r="N564" s="34" t="str">
        <f>HYPERLINK("http://www.degruyter.com/search?f_0=isbnissn&amp;q_0=9780674065291&amp;searchTitles=true")</f>
        <v>http://www.degruyter.com/search?f_0=isbnissn&amp;q_0=9780674065291&amp;searchTitles=true</v>
      </c>
      <c r="O564" s="32" t="s">
        <v>2585</v>
      </c>
    </row>
    <row r="565" spans="1:15">
      <c r="A565" s="4">
        <v>564</v>
      </c>
      <c r="B565" s="5" t="s">
        <v>306</v>
      </c>
      <c r="C565" s="5" t="s">
        <v>1466</v>
      </c>
      <c r="D565" s="17" t="s">
        <v>2342</v>
      </c>
      <c r="E565" s="17" t="s">
        <v>2343</v>
      </c>
      <c r="F565" s="20" t="s">
        <v>1104</v>
      </c>
      <c r="G565" s="20" t="s">
        <v>4003</v>
      </c>
      <c r="H565" s="23" t="s">
        <v>1486</v>
      </c>
      <c r="I565" s="12">
        <v>2013</v>
      </c>
      <c r="J565" s="12">
        <v>1</v>
      </c>
      <c r="K565" s="5" t="s">
        <v>1487</v>
      </c>
      <c r="L565" s="5" t="s">
        <v>320</v>
      </c>
      <c r="M565" s="12">
        <v>1</v>
      </c>
      <c r="N565" s="34" t="str">
        <f>HYPERLINK("http://dx.doi.org/10.1515/9783110289336")</f>
        <v>http://dx.doi.org/10.1515/9783110289336</v>
      </c>
      <c r="O565" s="32" t="s">
        <v>2585</v>
      </c>
    </row>
    <row r="566" spans="1:15">
      <c r="A566" s="4">
        <v>565</v>
      </c>
      <c r="B566" s="5" t="s">
        <v>306</v>
      </c>
      <c r="C566" s="5" t="s">
        <v>398</v>
      </c>
      <c r="D566" s="17" t="s">
        <v>4188</v>
      </c>
      <c r="E566" s="17" t="s">
        <v>2344</v>
      </c>
      <c r="F566" s="20" t="s">
        <v>1105</v>
      </c>
      <c r="G566" s="20" t="s">
        <v>4004</v>
      </c>
      <c r="H566" s="23" t="s">
        <v>1595</v>
      </c>
      <c r="I566" s="12">
        <v>2013</v>
      </c>
      <c r="J566" s="12">
        <v>1</v>
      </c>
      <c r="K566" s="5" t="s">
        <v>1596</v>
      </c>
      <c r="L566" s="5" t="s">
        <v>1597</v>
      </c>
      <c r="M566" s="12">
        <v>1</v>
      </c>
      <c r="N566" s="34" t="str">
        <f>HYPERLINK("http://dx.doi.org/10.1515/9783110281026")</f>
        <v>http://dx.doi.org/10.1515/9783110281026</v>
      </c>
      <c r="O566" s="32" t="s">
        <v>2585</v>
      </c>
    </row>
    <row r="567" spans="1:15">
      <c r="A567" s="4">
        <v>566</v>
      </c>
      <c r="B567" s="5" t="s">
        <v>306</v>
      </c>
      <c r="C567" s="5" t="s">
        <v>1450</v>
      </c>
      <c r="D567" s="17" t="s">
        <v>2345</v>
      </c>
      <c r="E567" s="17" t="s">
        <v>2346</v>
      </c>
      <c r="F567" s="20" t="s">
        <v>3356</v>
      </c>
      <c r="G567" s="20" t="s">
        <v>4005</v>
      </c>
      <c r="H567" s="23" t="s">
        <v>1303</v>
      </c>
      <c r="I567" s="12">
        <v>2012</v>
      </c>
      <c r="J567" s="12">
        <v>1</v>
      </c>
      <c r="K567" s="5" t="s">
        <v>1304</v>
      </c>
      <c r="L567" s="7" t="s">
        <v>401</v>
      </c>
      <c r="M567" s="12">
        <v>1</v>
      </c>
      <c r="N567" s="34" t="str">
        <f>HYPERLINK("http://dx.doi.org/10.1515/9781934078112")</f>
        <v>http://dx.doi.org/10.1515/9781934078112</v>
      </c>
      <c r="O567" s="32" t="s">
        <v>2585</v>
      </c>
    </row>
    <row r="568" spans="1:15">
      <c r="A568" s="4">
        <v>567</v>
      </c>
      <c r="B568" s="5" t="s">
        <v>306</v>
      </c>
      <c r="C568" s="5" t="s">
        <v>1127</v>
      </c>
      <c r="D568" s="17" t="s">
        <v>2347</v>
      </c>
      <c r="E568" s="17" t="s">
        <v>2348</v>
      </c>
      <c r="F568" s="20" t="s">
        <v>3357</v>
      </c>
      <c r="G568" s="20" t="s">
        <v>4006</v>
      </c>
      <c r="H568" s="23" t="s">
        <v>1305</v>
      </c>
      <c r="I568" s="12">
        <v>2013</v>
      </c>
      <c r="J568" s="12">
        <v>1</v>
      </c>
      <c r="K568" s="5" t="s">
        <v>1306</v>
      </c>
      <c r="L568" s="5" t="s">
        <v>1445</v>
      </c>
      <c r="M568" s="12">
        <v>1</v>
      </c>
      <c r="N568" s="34" t="str">
        <f>HYPERLINK("http://www.degruyter.com/doi/book/10.4159/harvard.9780674074637")</f>
        <v>http://www.degruyter.com/doi/book/10.4159/harvard.9780674074637</v>
      </c>
      <c r="O568" s="32" t="s">
        <v>2585</v>
      </c>
    </row>
    <row r="569" spans="1:15">
      <c r="A569" s="4">
        <v>568</v>
      </c>
      <c r="B569" s="5" t="s">
        <v>306</v>
      </c>
      <c r="C569" s="5" t="s">
        <v>1450</v>
      </c>
      <c r="D569" s="17">
        <v>418</v>
      </c>
      <c r="E569" s="17" t="s">
        <v>2349</v>
      </c>
      <c r="F569" s="20" t="s">
        <v>3358</v>
      </c>
      <c r="G569" s="20" t="s">
        <v>4007</v>
      </c>
      <c r="H569" s="23" t="s">
        <v>1488</v>
      </c>
      <c r="I569" s="12">
        <v>2012</v>
      </c>
      <c r="J569" s="12">
        <v>1</v>
      </c>
      <c r="K569" s="5" t="s">
        <v>1452</v>
      </c>
      <c r="L569" s="7" t="s">
        <v>401</v>
      </c>
      <c r="M569" s="12">
        <v>1</v>
      </c>
      <c r="N569" s="34" t="str">
        <f>HYPERLINK("http://dx.doi.org/10.1515/9781614510932")</f>
        <v>http://dx.doi.org/10.1515/9781614510932</v>
      </c>
      <c r="O569" s="32" t="s">
        <v>2585</v>
      </c>
    </row>
    <row r="570" spans="1:15">
      <c r="A570" s="4">
        <v>569</v>
      </c>
      <c r="B570" s="5" t="s">
        <v>306</v>
      </c>
      <c r="C570" s="5" t="s">
        <v>1502</v>
      </c>
      <c r="D570" s="17">
        <v>100</v>
      </c>
      <c r="E570" s="17" t="s">
        <v>2350</v>
      </c>
      <c r="F570" s="20" t="s">
        <v>3359</v>
      </c>
      <c r="G570" s="20" t="s">
        <v>4008</v>
      </c>
      <c r="H570" s="23" t="s">
        <v>1309</v>
      </c>
      <c r="I570" s="12">
        <v>2013</v>
      </c>
      <c r="J570" s="12">
        <v>1</v>
      </c>
      <c r="K570" s="5" t="s">
        <v>1310</v>
      </c>
      <c r="L570" s="5" t="s">
        <v>170</v>
      </c>
      <c r="M570" s="12">
        <v>1</v>
      </c>
      <c r="N570" s="34" t="str">
        <f>HYPERLINK("http://dx.doi.org/10.1515/9783110320688")</f>
        <v>http://dx.doi.org/10.1515/9783110320688</v>
      </c>
      <c r="O570" s="32" t="s">
        <v>2585</v>
      </c>
    </row>
    <row r="571" spans="1:15">
      <c r="A571" s="4">
        <v>570</v>
      </c>
      <c r="B571" s="5" t="s">
        <v>306</v>
      </c>
      <c r="C571" s="5" t="s">
        <v>1499</v>
      </c>
      <c r="D571" s="17">
        <v>691.92</v>
      </c>
      <c r="E571" s="17" t="s">
        <v>2351</v>
      </c>
      <c r="F571" s="20" t="s">
        <v>3360</v>
      </c>
      <c r="G571" s="20" t="s">
        <v>4009</v>
      </c>
      <c r="H571" s="23" t="s">
        <v>1311</v>
      </c>
      <c r="I571" s="12">
        <v>2010</v>
      </c>
      <c r="J571" s="12">
        <v>1</v>
      </c>
      <c r="K571" s="5" t="s">
        <v>726</v>
      </c>
      <c r="L571" s="5" t="s">
        <v>451</v>
      </c>
      <c r="M571" s="12">
        <v>1</v>
      </c>
      <c r="N571" s="34" t="str">
        <f>HYPERLINK("http://www.degruyter.com/search?f_0=isbnissn&amp;q_0=9783034611947&amp;searchTitles=true")</f>
        <v>http://www.degruyter.com/search?f_0=isbnissn&amp;q_0=9783034611947&amp;searchTitles=true</v>
      </c>
      <c r="O571" s="32" t="s">
        <v>2585</v>
      </c>
    </row>
    <row r="572" spans="1:15">
      <c r="A572" s="4">
        <v>571</v>
      </c>
      <c r="B572" s="5" t="s">
        <v>306</v>
      </c>
      <c r="C572" s="5" t="s">
        <v>1124</v>
      </c>
      <c r="D572" s="17">
        <v>184</v>
      </c>
      <c r="E572" s="17" t="s">
        <v>2352</v>
      </c>
      <c r="F572" s="20" t="s">
        <v>3361</v>
      </c>
      <c r="G572" s="20" t="s">
        <v>4010</v>
      </c>
      <c r="H572" s="23" t="s">
        <v>1489</v>
      </c>
      <c r="I572" s="12">
        <v>2013</v>
      </c>
      <c r="J572" s="12">
        <v>1</v>
      </c>
      <c r="K572" s="5" t="s">
        <v>727</v>
      </c>
      <c r="L572" s="5" t="s">
        <v>170</v>
      </c>
      <c r="M572" s="12">
        <v>1</v>
      </c>
      <c r="N572" s="34" t="str">
        <f>HYPERLINK("http://dx.doi.org/10.1515/9783110324662")</f>
        <v>http://dx.doi.org/10.1515/9783110324662</v>
      </c>
      <c r="O572" s="32" t="s">
        <v>2585</v>
      </c>
    </row>
    <row r="573" spans="1:15">
      <c r="A573" s="4">
        <v>572</v>
      </c>
      <c r="B573" s="5" t="s">
        <v>306</v>
      </c>
      <c r="C573" s="5" t="s">
        <v>1124</v>
      </c>
      <c r="D573" s="17" t="s">
        <v>2353</v>
      </c>
      <c r="E573" s="17" t="s">
        <v>2354</v>
      </c>
      <c r="F573" s="20" t="s">
        <v>3362</v>
      </c>
      <c r="G573" s="20" t="s">
        <v>4011</v>
      </c>
      <c r="H573" s="23" t="s">
        <v>1125</v>
      </c>
      <c r="I573" s="12">
        <v>2013</v>
      </c>
      <c r="J573" s="12">
        <v>1</v>
      </c>
      <c r="K573" s="5" t="s">
        <v>1126</v>
      </c>
      <c r="L573" s="5" t="s">
        <v>170</v>
      </c>
      <c r="M573" s="12">
        <v>1</v>
      </c>
      <c r="N573" s="34" t="str">
        <f>HYPERLINK("http://dx.doi.org/10.1515/9783110287134")</f>
        <v>http://dx.doi.org/10.1515/9783110287134</v>
      </c>
      <c r="O573" s="32" t="s">
        <v>2585</v>
      </c>
    </row>
    <row r="574" spans="1:15">
      <c r="A574" s="4">
        <v>573</v>
      </c>
      <c r="B574" s="5" t="s">
        <v>306</v>
      </c>
      <c r="C574" s="5" t="s">
        <v>1499</v>
      </c>
      <c r="D574" s="17" t="s">
        <v>2355</v>
      </c>
      <c r="E574" s="17" t="s">
        <v>2356</v>
      </c>
      <c r="F574" s="20" t="s">
        <v>3363</v>
      </c>
      <c r="G574" s="20" t="s">
        <v>4012</v>
      </c>
      <c r="H574" s="23" t="s">
        <v>1312</v>
      </c>
      <c r="I574" s="12">
        <v>2012</v>
      </c>
      <c r="J574" s="12">
        <v>1</v>
      </c>
      <c r="K574" s="5" t="s">
        <v>1313</v>
      </c>
      <c r="L574" s="5" t="s">
        <v>451</v>
      </c>
      <c r="M574" s="12">
        <v>1</v>
      </c>
      <c r="N574" s="34" t="str">
        <f>HYPERLINK("http://www.degruyter.com/search?f_0=isbnissn&amp;q_0=9783034611404&amp;searchTitles=true")</f>
        <v>http://www.degruyter.com/search?f_0=isbnissn&amp;q_0=9783034611404&amp;searchTitles=true</v>
      </c>
      <c r="O574" s="32" t="s">
        <v>2585</v>
      </c>
    </row>
    <row r="575" spans="1:15">
      <c r="A575" s="4">
        <v>574</v>
      </c>
      <c r="B575" s="5" t="s">
        <v>306</v>
      </c>
      <c r="C575" s="5" t="s">
        <v>1502</v>
      </c>
      <c r="D575" s="17" t="s">
        <v>2357</v>
      </c>
      <c r="E575" s="17" t="s">
        <v>2358</v>
      </c>
      <c r="F575" s="20" t="s">
        <v>3364</v>
      </c>
      <c r="G575" s="20" t="s">
        <v>4013</v>
      </c>
      <c r="H575" s="23" t="s">
        <v>1314</v>
      </c>
      <c r="I575" s="12">
        <v>2011</v>
      </c>
      <c r="J575" s="12">
        <v>1</v>
      </c>
      <c r="K575" s="5" t="s">
        <v>1315</v>
      </c>
      <c r="L575" s="5" t="s">
        <v>170</v>
      </c>
      <c r="M575" s="12">
        <v>1</v>
      </c>
      <c r="N575" s="34" t="str">
        <f>HYPERLINK("http://dx.doi.org/10.1515/9783110325744")</f>
        <v>http://dx.doi.org/10.1515/9783110325744</v>
      </c>
      <c r="O575" s="32" t="s">
        <v>2585</v>
      </c>
    </row>
    <row r="576" spans="1:15">
      <c r="A576" s="4">
        <v>575</v>
      </c>
      <c r="B576" s="5" t="s">
        <v>306</v>
      </c>
      <c r="C576" s="5" t="s">
        <v>1490</v>
      </c>
      <c r="D576" s="17" t="s">
        <v>2359</v>
      </c>
      <c r="E576" s="17" t="s">
        <v>2360</v>
      </c>
      <c r="F576" s="20" t="s">
        <v>3365</v>
      </c>
      <c r="G576" s="20" t="s">
        <v>4014</v>
      </c>
      <c r="H576" s="23" t="s">
        <v>1316</v>
      </c>
      <c r="I576" s="12">
        <v>2013</v>
      </c>
      <c r="J576" s="12">
        <v>1</v>
      </c>
      <c r="K576" s="5" t="s">
        <v>1317</v>
      </c>
      <c r="L576" s="5" t="s">
        <v>170</v>
      </c>
      <c r="M576" s="12">
        <v>1</v>
      </c>
      <c r="N576" s="34" t="str">
        <f>HYPERLINK("http://www.degruyter.com/search?f_0=isbnissn&amp;q_0=9783110282580&amp;searchTitles=true")</f>
        <v>http://www.degruyter.com/search?f_0=isbnissn&amp;q_0=9783110282580&amp;searchTitles=true</v>
      </c>
      <c r="O576" s="32" t="s">
        <v>2585</v>
      </c>
    </row>
    <row r="577" spans="1:15">
      <c r="A577" s="4">
        <v>576</v>
      </c>
      <c r="B577" s="5" t="s">
        <v>306</v>
      </c>
      <c r="C577" s="5" t="s">
        <v>1127</v>
      </c>
      <c r="D577" s="17">
        <v>320.60000000000002</v>
      </c>
      <c r="E577" s="17" t="s">
        <v>2361</v>
      </c>
      <c r="F577" s="20" t="s">
        <v>3366</v>
      </c>
      <c r="G577" s="20" t="s">
        <v>4015</v>
      </c>
      <c r="H577" s="23" t="s">
        <v>1318</v>
      </c>
      <c r="I577" s="12">
        <v>2013</v>
      </c>
      <c r="J577" s="12">
        <v>1</v>
      </c>
      <c r="K577" s="5" t="s">
        <v>1319</v>
      </c>
      <c r="L577" s="5" t="s">
        <v>1445</v>
      </c>
      <c r="M577" s="12">
        <v>1</v>
      </c>
      <c r="N577" s="34" t="str">
        <f>HYPERLINK("http://www.degruyter.com/search?f_0=isbnissn&amp;q_0=9780674067547&amp;searchTitles=true")</f>
        <v>http://www.degruyter.com/search?f_0=isbnissn&amp;q_0=9780674067547&amp;searchTitles=true</v>
      </c>
      <c r="O577" s="32" t="s">
        <v>2585</v>
      </c>
    </row>
    <row r="578" spans="1:15">
      <c r="A578" s="4">
        <v>577</v>
      </c>
      <c r="B578" s="5" t="s">
        <v>306</v>
      </c>
      <c r="C578" s="5" t="s">
        <v>1320</v>
      </c>
      <c r="D578" s="17" t="s">
        <v>2362</v>
      </c>
      <c r="E578" s="17" t="s">
        <v>2363</v>
      </c>
      <c r="F578" s="20" t="s">
        <v>3367</v>
      </c>
      <c r="G578" s="20" t="s">
        <v>4016</v>
      </c>
      <c r="H578" s="23" t="s">
        <v>1321</v>
      </c>
      <c r="I578" s="12">
        <v>2010</v>
      </c>
      <c r="J578" s="12">
        <v>1</v>
      </c>
      <c r="K578" s="5" t="s">
        <v>1322</v>
      </c>
      <c r="L578" s="5" t="s">
        <v>320</v>
      </c>
      <c r="M578" s="12">
        <v>1</v>
      </c>
      <c r="N578" s="34" t="str">
        <f>HYPERLINK("http://www.degruyter.com/doi/book/10.1515/9783110226423")</f>
        <v>http://www.degruyter.com/doi/book/10.1515/9783110226423</v>
      </c>
      <c r="O578" s="32" t="s">
        <v>2585</v>
      </c>
    </row>
    <row r="579" spans="1:15">
      <c r="A579" s="4">
        <v>578</v>
      </c>
      <c r="B579" s="5" t="s">
        <v>306</v>
      </c>
      <c r="C579" s="5" t="s">
        <v>1598</v>
      </c>
      <c r="D579" s="17" t="s">
        <v>2364</v>
      </c>
      <c r="E579" s="17" t="s">
        <v>2365</v>
      </c>
      <c r="F579" s="20" t="s">
        <v>3368</v>
      </c>
      <c r="G579" s="20" t="s">
        <v>4017</v>
      </c>
      <c r="H579" s="23" t="s">
        <v>1599</v>
      </c>
      <c r="I579" s="12">
        <v>2013</v>
      </c>
      <c r="J579" s="12">
        <v>1</v>
      </c>
      <c r="K579" s="5" t="s">
        <v>1600</v>
      </c>
      <c r="L579" s="5" t="s">
        <v>1445</v>
      </c>
      <c r="M579" s="12">
        <v>1</v>
      </c>
      <c r="N579" s="34" t="str">
        <f>HYPERLINK("http://www.degruyter.com/search?f_0=isbnissn&amp;q_0=9780674067820&amp;searchTitles=true")</f>
        <v>http://www.degruyter.com/search?f_0=isbnissn&amp;q_0=9780674067820&amp;searchTitles=true</v>
      </c>
      <c r="O579" s="32" t="s">
        <v>2585</v>
      </c>
    </row>
    <row r="580" spans="1:15">
      <c r="A580" s="4">
        <v>579</v>
      </c>
      <c r="B580" s="5" t="s">
        <v>306</v>
      </c>
      <c r="C580" s="5" t="s">
        <v>1323</v>
      </c>
      <c r="D580" s="17" t="s">
        <v>2366</v>
      </c>
      <c r="E580" s="17" t="s">
        <v>2367</v>
      </c>
      <c r="F580" s="20" t="s">
        <v>3369</v>
      </c>
      <c r="G580" s="20" t="s">
        <v>4018</v>
      </c>
      <c r="H580" s="23" t="s">
        <v>1324</v>
      </c>
      <c r="I580" s="12">
        <v>2013</v>
      </c>
      <c r="J580" s="12">
        <v>1</v>
      </c>
      <c r="K580" s="5" t="s">
        <v>1325</v>
      </c>
      <c r="L580" s="5" t="s">
        <v>1276</v>
      </c>
      <c r="M580" s="12">
        <v>1</v>
      </c>
      <c r="N580" s="34" t="str">
        <f>HYPERLINK("http://www.degruyter.com/doi/book/10.1515/9781614511700")</f>
        <v>http://www.degruyter.com/doi/book/10.1515/9781614511700</v>
      </c>
      <c r="O580" s="32" t="s">
        <v>2585</v>
      </c>
    </row>
    <row r="581" spans="1:15">
      <c r="A581" s="4">
        <v>580</v>
      </c>
      <c r="B581" s="5" t="s">
        <v>306</v>
      </c>
      <c r="C581" s="5" t="s">
        <v>1450</v>
      </c>
      <c r="D581" s="17" t="s">
        <v>2368</v>
      </c>
      <c r="E581" s="17" t="s">
        <v>2349</v>
      </c>
      <c r="F581" s="20" t="s">
        <v>3370</v>
      </c>
      <c r="G581" s="20" t="s">
        <v>4019</v>
      </c>
      <c r="H581" s="23" t="s">
        <v>1601</v>
      </c>
      <c r="I581" s="12">
        <v>2013</v>
      </c>
      <c r="J581" s="12">
        <v>1</v>
      </c>
      <c r="K581" s="5" t="s">
        <v>1602</v>
      </c>
      <c r="L581" s="7" t="s">
        <v>401</v>
      </c>
      <c r="M581" s="12">
        <v>1</v>
      </c>
      <c r="N581" s="34" t="str">
        <f>HYPERLINK("http://dx.doi.org/10.1515/9781934078167")</f>
        <v>http://dx.doi.org/10.1515/9781934078167</v>
      </c>
      <c r="O581" s="32" t="s">
        <v>2585</v>
      </c>
    </row>
    <row r="582" spans="1:15">
      <c r="A582" s="4">
        <v>581</v>
      </c>
      <c r="B582" s="5" t="s">
        <v>306</v>
      </c>
      <c r="C582" s="5" t="s">
        <v>1450</v>
      </c>
      <c r="D582" s="17" t="s">
        <v>2369</v>
      </c>
      <c r="E582" s="17" t="s">
        <v>2323</v>
      </c>
      <c r="F582" s="20" t="s">
        <v>3371</v>
      </c>
      <c r="G582" s="20" t="s">
        <v>4020</v>
      </c>
      <c r="H582" s="23" t="s">
        <v>1326</v>
      </c>
      <c r="I582" s="12">
        <v>2013</v>
      </c>
      <c r="J582" s="12">
        <v>1</v>
      </c>
      <c r="K582" s="5" t="s">
        <v>399</v>
      </c>
      <c r="L582" s="7" t="s">
        <v>401</v>
      </c>
      <c r="M582" s="12">
        <v>1</v>
      </c>
      <c r="N582" s="34" t="str">
        <f>HYPERLINK("http://dx.doi.org/10.1515/9781614512554")</f>
        <v>http://dx.doi.org/10.1515/9781614512554</v>
      </c>
      <c r="O582" s="32" t="s">
        <v>2585</v>
      </c>
    </row>
    <row r="583" spans="1:15">
      <c r="A583" s="4">
        <v>582</v>
      </c>
      <c r="B583" s="5" t="s">
        <v>306</v>
      </c>
      <c r="C583" s="5" t="s">
        <v>1327</v>
      </c>
      <c r="D583" s="17" t="s">
        <v>4345</v>
      </c>
      <c r="E583" s="17" t="s">
        <v>2370</v>
      </c>
      <c r="F583" s="20" t="s">
        <v>3372</v>
      </c>
      <c r="G583" s="20" t="s">
        <v>4021</v>
      </c>
      <c r="H583" s="23" t="s">
        <v>1328</v>
      </c>
      <c r="I583" s="12">
        <v>2012</v>
      </c>
      <c r="J583" s="12">
        <v>1</v>
      </c>
      <c r="K583" s="5" t="s">
        <v>1329</v>
      </c>
      <c r="L583" s="5" t="s">
        <v>1445</v>
      </c>
      <c r="M583" s="12">
        <v>1</v>
      </c>
      <c r="N583" s="34" t="str">
        <f>HYPERLINK("http://www.degruyter.com/search?f_0=isbnissn&amp;q_0=9780674064966&amp;searchTitles=true")</f>
        <v>http://www.degruyter.com/search?f_0=isbnissn&amp;q_0=9780674064966&amp;searchTitles=true</v>
      </c>
      <c r="O583" s="32" t="s">
        <v>2585</v>
      </c>
    </row>
    <row r="584" spans="1:15">
      <c r="A584" s="4">
        <v>583</v>
      </c>
      <c r="B584" s="5" t="s">
        <v>306</v>
      </c>
      <c r="C584" s="5" t="s">
        <v>1499</v>
      </c>
      <c r="D584" s="17">
        <v>711.40940000000001</v>
      </c>
      <c r="E584" s="17" t="s">
        <v>2371</v>
      </c>
      <c r="F584" s="20" t="s">
        <v>3373</v>
      </c>
      <c r="G584" s="20" t="s">
        <v>4022</v>
      </c>
      <c r="H584" s="23" t="s">
        <v>1611</v>
      </c>
      <c r="I584" s="12">
        <v>2012</v>
      </c>
      <c r="J584" s="12">
        <v>1</v>
      </c>
      <c r="K584" s="5" t="s">
        <v>1612</v>
      </c>
      <c r="L584" s="5" t="s">
        <v>451</v>
      </c>
      <c r="M584" s="12">
        <v>1</v>
      </c>
      <c r="N584" s="34" t="str">
        <f>HYPERLINK("http://www.degruyter.com/search?f_0=isbnissn&amp;q_0=9783034611732&amp;searchTitles=true")</f>
        <v>http://www.degruyter.com/search?f_0=isbnissn&amp;q_0=9783034611732&amp;searchTitles=true</v>
      </c>
      <c r="O584" s="32" t="s">
        <v>2585</v>
      </c>
    </row>
    <row r="585" spans="1:15">
      <c r="A585" s="4">
        <v>584</v>
      </c>
      <c r="B585" s="5" t="s">
        <v>306</v>
      </c>
      <c r="C585" s="5" t="s">
        <v>1273</v>
      </c>
      <c r="D585" s="17" t="s">
        <v>2372</v>
      </c>
      <c r="E585" s="17" t="s">
        <v>2373</v>
      </c>
      <c r="F585" s="20" t="s">
        <v>3374</v>
      </c>
      <c r="G585" s="20" t="s">
        <v>4023</v>
      </c>
      <c r="H585" s="23" t="s">
        <v>1613</v>
      </c>
      <c r="I585" s="12">
        <v>2013</v>
      </c>
      <c r="J585" s="12">
        <v>1</v>
      </c>
      <c r="K585" s="5" t="s">
        <v>1614</v>
      </c>
      <c r="L585" s="5" t="s">
        <v>1445</v>
      </c>
      <c r="M585" s="12">
        <v>1</v>
      </c>
      <c r="N585" s="34" t="str">
        <f>HYPERLINK("http://www.degruyter.com/search?f_0=isbnissn&amp;q_0=9780674067837&amp;searchTitles=true")</f>
        <v>http://www.degruyter.com/search?f_0=isbnissn&amp;q_0=9780674067837&amp;searchTitles=true</v>
      </c>
      <c r="O585" s="32" t="s">
        <v>2585</v>
      </c>
    </row>
    <row r="586" spans="1:15">
      <c r="A586" s="4">
        <v>585</v>
      </c>
      <c r="B586" s="5" t="s">
        <v>306</v>
      </c>
      <c r="C586" s="5" t="s">
        <v>1499</v>
      </c>
      <c r="D586" s="17" t="s">
        <v>2374</v>
      </c>
      <c r="E586" s="17" t="s">
        <v>2375</v>
      </c>
      <c r="F586" s="20" t="s">
        <v>3375</v>
      </c>
      <c r="G586" s="20" t="s">
        <v>4024</v>
      </c>
      <c r="H586" s="23" t="s">
        <v>1615</v>
      </c>
      <c r="I586" s="12">
        <v>2011</v>
      </c>
      <c r="J586" s="12">
        <v>1</v>
      </c>
      <c r="K586" s="5" t="s">
        <v>1616</v>
      </c>
      <c r="L586" s="5" t="s">
        <v>451</v>
      </c>
      <c r="M586" s="12">
        <v>1</v>
      </c>
      <c r="N586" s="34" t="str">
        <f>HYPERLINK("http://www.degruyter.com/search?f_0=isbnissn&amp;q_0=9783034610506&amp;searchTitles=true")</f>
        <v>http://www.degruyter.com/search?f_0=isbnissn&amp;q_0=9783034610506&amp;searchTitles=true</v>
      </c>
      <c r="O586" s="32" t="s">
        <v>2585</v>
      </c>
    </row>
    <row r="587" spans="1:15">
      <c r="A587" s="4">
        <v>586</v>
      </c>
      <c r="B587" s="5" t="s">
        <v>306</v>
      </c>
      <c r="C587" s="5" t="s">
        <v>1499</v>
      </c>
      <c r="D587" s="17">
        <v>307.76220000000001</v>
      </c>
      <c r="E587" s="17" t="s">
        <v>1854</v>
      </c>
      <c r="F587" s="20" t="s">
        <v>3376</v>
      </c>
      <c r="G587" s="20" t="s">
        <v>4025</v>
      </c>
      <c r="H587" s="23" t="s">
        <v>1617</v>
      </c>
      <c r="I587" s="12">
        <v>2013</v>
      </c>
      <c r="J587" s="12">
        <v>2</v>
      </c>
      <c r="K587" s="5" t="s">
        <v>1618</v>
      </c>
      <c r="L587" s="5" t="s">
        <v>451</v>
      </c>
      <c r="M587" s="12">
        <v>1</v>
      </c>
      <c r="N587" s="34" t="str">
        <f>HYPERLINK("http://dx.doi.org/10.1515/9783038210283")</f>
        <v>http://dx.doi.org/10.1515/9783038210283</v>
      </c>
      <c r="O587" s="32" t="s">
        <v>2585</v>
      </c>
    </row>
    <row r="588" spans="1:15">
      <c r="A588" s="4">
        <v>587</v>
      </c>
      <c r="B588" s="5" t="s">
        <v>306</v>
      </c>
      <c r="C588" s="5" t="s">
        <v>1603</v>
      </c>
      <c r="D588" s="17" t="s">
        <v>2376</v>
      </c>
      <c r="E588" s="17" t="s">
        <v>2377</v>
      </c>
      <c r="F588" s="20" t="s">
        <v>3377</v>
      </c>
      <c r="G588" s="20" t="s">
        <v>4026</v>
      </c>
      <c r="H588" s="23" t="s">
        <v>1604</v>
      </c>
      <c r="I588" s="12">
        <v>2013</v>
      </c>
      <c r="J588" s="12">
        <v>2</v>
      </c>
      <c r="K588" s="5" t="s">
        <v>1605</v>
      </c>
      <c r="L588" s="5" t="s">
        <v>320</v>
      </c>
      <c r="M588" s="12">
        <v>1</v>
      </c>
      <c r="N588" s="34" t="str">
        <f>HYPERLINK("http://dx.doi.org/10.1515/9783110307474")</f>
        <v>http://dx.doi.org/10.1515/9783110307474</v>
      </c>
      <c r="O588" s="32" t="s">
        <v>2585</v>
      </c>
    </row>
    <row r="589" spans="1:15">
      <c r="A589" s="4">
        <v>588</v>
      </c>
      <c r="B589" s="5" t="s">
        <v>306</v>
      </c>
      <c r="C589" s="5" t="s">
        <v>1495</v>
      </c>
      <c r="D589" s="17">
        <v>794.8</v>
      </c>
      <c r="E589" s="17" t="s">
        <v>4258</v>
      </c>
      <c r="F589" s="20" t="s">
        <v>3378</v>
      </c>
      <c r="G589" s="20" t="s">
        <v>4027</v>
      </c>
      <c r="H589" s="23" t="s">
        <v>1608</v>
      </c>
      <c r="I589" s="12">
        <v>2013</v>
      </c>
      <c r="J589" s="12">
        <v>1</v>
      </c>
      <c r="K589" s="5" t="s">
        <v>1609</v>
      </c>
      <c r="L589" s="5" t="s">
        <v>170</v>
      </c>
      <c r="M589" s="12">
        <v>1</v>
      </c>
      <c r="N589" s="34" t="str">
        <f>HYPERLINK("http://dx.doi.org/10.1515/9783110272451")</f>
        <v>http://dx.doi.org/10.1515/9783110272451</v>
      </c>
      <c r="O589" s="32" t="s">
        <v>2585</v>
      </c>
    </row>
    <row r="590" spans="1:15">
      <c r="A590" s="4">
        <v>589</v>
      </c>
      <c r="B590" s="5" t="s">
        <v>306</v>
      </c>
      <c r="C590" s="5" t="s">
        <v>1118</v>
      </c>
      <c r="D590" s="17">
        <v>822.91409199999998</v>
      </c>
      <c r="E590" s="17" t="s">
        <v>2378</v>
      </c>
      <c r="F590" s="20" t="s">
        <v>3379</v>
      </c>
      <c r="G590" s="20" t="s">
        <v>4028</v>
      </c>
      <c r="H590" s="23" t="s">
        <v>1619</v>
      </c>
      <c r="I590" s="12">
        <v>2013</v>
      </c>
      <c r="J590" s="12">
        <v>1</v>
      </c>
      <c r="K590" s="5" t="s">
        <v>1620</v>
      </c>
      <c r="L590" s="5" t="s">
        <v>320</v>
      </c>
      <c r="M590" s="12">
        <v>1</v>
      </c>
      <c r="N590" s="34" t="str">
        <f>HYPERLINK("http://dx.doi.org/10.1515/9783110309935")</f>
        <v>http://dx.doi.org/10.1515/9783110309935</v>
      </c>
      <c r="O590" s="32" t="s">
        <v>2585</v>
      </c>
    </row>
    <row r="591" spans="1:15">
      <c r="A591" s="4">
        <v>590</v>
      </c>
      <c r="B591" s="5" t="s">
        <v>306</v>
      </c>
      <c r="C591" s="5" t="s">
        <v>1610</v>
      </c>
      <c r="D591" s="17" t="s">
        <v>2379</v>
      </c>
      <c r="E591" s="17" t="s">
        <v>2380</v>
      </c>
      <c r="F591" s="20" t="s">
        <v>3380</v>
      </c>
      <c r="G591" s="20" t="s">
        <v>4029</v>
      </c>
      <c r="H591" s="23" t="s">
        <v>3885</v>
      </c>
      <c r="I591" s="12">
        <v>2013</v>
      </c>
      <c r="J591" s="12">
        <v>1</v>
      </c>
      <c r="K591" s="5" t="s">
        <v>3886</v>
      </c>
      <c r="L591" s="5" t="s">
        <v>1445</v>
      </c>
      <c r="M591" s="12">
        <v>1</v>
      </c>
      <c r="N591" s="34" t="str">
        <f>HYPERLINK("http://www.degruyter.com/search?f_0=isbnissn&amp;q_0=9780674067233&amp;searchTitles=true")</f>
        <v>http://www.degruyter.com/search?f_0=isbnissn&amp;q_0=9780674067233&amp;searchTitles=true</v>
      </c>
      <c r="O591" s="32" t="s">
        <v>2585</v>
      </c>
    </row>
    <row r="592" spans="1:15">
      <c r="A592" s="4">
        <v>591</v>
      </c>
      <c r="B592" s="5" t="s">
        <v>306</v>
      </c>
      <c r="C592" s="5" t="s">
        <v>1621</v>
      </c>
      <c r="D592" s="17" t="s">
        <v>2381</v>
      </c>
      <c r="E592" s="17" t="s">
        <v>2382</v>
      </c>
      <c r="F592" s="20" t="s">
        <v>3381</v>
      </c>
      <c r="G592" s="20" t="s">
        <v>4030</v>
      </c>
      <c r="H592" s="23" t="s">
        <v>1622</v>
      </c>
      <c r="I592" s="12">
        <v>2012</v>
      </c>
      <c r="J592" s="12">
        <v>1</v>
      </c>
      <c r="K592" s="5" t="s">
        <v>1623</v>
      </c>
      <c r="L592" s="5" t="s">
        <v>1445</v>
      </c>
      <c r="M592" s="12">
        <v>1</v>
      </c>
      <c r="N592" s="34" t="str">
        <f>HYPERLINK("http://www.degruyter.com/search?f_0=isbnissn&amp;q_0=9780674064867&amp;searchTitles=true")</f>
        <v>http://www.degruyter.com/search?f_0=isbnissn&amp;q_0=9780674064867&amp;searchTitles=true</v>
      </c>
      <c r="O592" s="32" t="s">
        <v>2585</v>
      </c>
    </row>
    <row r="593" spans="1:15">
      <c r="A593" s="4">
        <v>592</v>
      </c>
      <c r="B593" s="5" t="s">
        <v>306</v>
      </c>
      <c r="C593" s="5" t="s">
        <v>1624</v>
      </c>
      <c r="D593" s="17" t="s">
        <v>2383</v>
      </c>
      <c r="E593" s="17" t="s">
        <v>2384</v>
      </c>
      <c r="F593" s="20" t="s">
        <v>3382</v>
      </c>
      <c r="G593" s="20" t="s">
        <v>4031</v>
      </c>
      <c r="H593" s="23" t="s">
        <v>1625</v>
      </c>
      <c r="I593" s="12">
        <v>2013</v>
      </c>
      <c r="J593" s="12">
        <v>1</v>
      </c>
      <c r="K593" s="5" t="s">
        <v>1626</v>
      </c>
      <c r="L593" s="5" t="s">
        <v>1445</v>
      </c>
      <c r="M593" s="12">
        <v>1</v>
      </c>
      <c r="N593" s="34" t="str">
        <f>HYPERLINK("http://www.degruyter.com/doi/book/10.4159/harvard.9780674075672")</f>
        <v>http://www.degruyter.com/doi/book/10.4159/harvard.9780674075672</v>
      </c>
      <c r="O593" s="32" t="s">
        <v>2585</v>
      </c>
    </row>
    <row r="594" spans="1:15">
      <c r="A594" s="4">
        <v>593</v>
      </c>
      <c r="B594" s="5" t="s">
        <v>306</v>
      </c>
      <c r="C594" s="5" t="s">
        <v>1127</v>
      </c>
      <c r="D594" s="17" t="s">
        <v>2385</v>
      </c>
      <c r="E594" s="17" t="s">
        <v>2386</v>
      </c>
      <c r="F594" s="20" t="s">
        <v>3383</v>
      </c>
      <c r="G594" s="20" t="s">
        <v>4032</v>
      </c>
      <c r="H594" s="23" t="s">
        <v>1464</v>
      </c>
      <c r="I594" s="12">
        <v>2011</v>
      </c>
      <c r="J594" s="12">
        <v>1</v>
      </c>
      <c r="K594" s="5" t="s">
        <v>1465</v>
      </c>
      <c r="L594" s="5" t="s">
        <v>1445</v>
      </c>
      <c r="M594" s="12">
        <v>1</v>
      </c>
      <c r="N594" s="34" t="str">
        <f>HYPERLINK("http://dx.doi.org/10.4159/harvard.9780674063303")</f>
        <v>http://dx.doi.org/10.4159/harvard.9780674063303</v>
      </c>
      <c r="O594" s="32" t="s">
        <v>2585</v>
      </c>
    </row>
    <row r="595" spans="1:15">
      <c r="A595" s="4">
        <v>594</v>
      </c>
      <c r="B595" s="5" t="s">
        <v>306</v>
      </c>
      <c r="C595" s="5" t="s">
        <v>1127</v>
      </c>
      <c r="D595" s="17">
        <v>330</v>
      </c>
      <c r="E595" s="17" t="s">
        <v>2387</v>
      </c>
      <c r="F595" s="20" t="s">
        <v>3384</v>
      </c>
      <c r="G595" s="20" t="s">
        <v>4033</v>
      </c>
      <c r="H595" s="23" t="s">
        <v>1627</v>
      </c>
      <c r="I595" s="12">
        <v>2012</v>
      </c>
      <c r="J595" s="12">
        <v>1</v>
      </c>
      <c r="K595" s="5" t="s">
        <v>1628</v>
      </c>
      <c r="L595" s="5" t="s">
        <v>1445</v>
      </c>
      <c r="M595" s="12">
        <v>1</v>
      </c>
      <c r="N595" s="34" t="str">
        <f>HYPERLINK("http://www.degruyter.com/search?f_0=isbnissn&amp;q_0=9780674065529&amp;searchTitles=true")</f>
        <v>http://www.degruyter.com/search?f_0=isbnissn&amp;q_0=9780674065529&amp;searchTitles=true</v>
      </c>
      <c r="O595" s="32" t="s">
        <v>2585</v>
      </c>
    </row>
    <row r="596" spans="1:15">
      <c r="A596" s="4">
        <v>595</v>
      </c>
      <c r="B596" s="5" t="s">
        <v>306</v>
      </c>
      <c r="C596" s="5" t="s">
        <v>1327</v>
      </c>
      <c r="D596" s="17">
        <v>346.08215200000001</v>
      </c>
      <c r="E596" s="17" t="s">
        <v>2388</v>
      </c>
      <c r="F596" s="20" t="s">
        <v>3385</v>
      </c>
      <c r="G596" s="20" t="s">
        <v>4034</v>
      </c>
      <c r="H596" s="23" t="s">
        <v>3887</v>
      </c>
      <c r="I596" s="12">
        <v>2013</v>
      </c>
      <c r="J596" s="12">
        <v>1</v>
      </c>
      <c r="K596" s="5" t="s">
        <v>3888</v>
      </c>
      <c r="L596" s="5" t="s">
        <v>170</v>
      </c>
      <c r="M596" s="12">
        <v>1</v>
      </c>
      <c r="N596" s="34" t="str">
        <f>HYPERLINK("http://www.degruyter.com/doi/book/10.1515/9783110321401")</f>
        <v>http://www.degruyter.com/doi/book/10.1515/9783110321401</v>
      </c>
      <c r="O596" s="32" t="s">
        <v>2585</v>
      </c>
    </row>
    <row r="597" spans="1:15">
      <c r="A597" s="4">
        <v>596</v>
      </c>
      <c r="B597" s="5" t="s">
        <v>306</v>
      </c>
      <c r="C597" s="5" t="s">
        <v>1442</v>
      </c>
      <c r="D597" s="17" t="s">
        <v>2389</v>
      </c>
      <c r="E597" s="17" t="s">
        <v>2390</v>
      </c>
      <c r="F597" s="20" t="s">
        <v>3386</v>
      </c>
      <c r="G597" s="20" t="s">
        <v>4035</v>
      </c>
      <c r="H597" s="23" t="s">
        <v>3889</v>
      </c>
      <c r="I597" s="12">
        <v>2013</v>
      </c>
      <c r="J597" s="12">
        <v>1</v>
      </c>
      <c r="K597" s="5" t="s">
        <v>3890</v>
      </c>
      <c r="L597" s="5" t="s">
        <v>1445</v>
      </c>
      <c r="M597" s="12">
        <v>1</v>
      </c>
      <c r="N597" s="34" t="str">
        <f>HYPERLINK("http://www.degruyter.com/search?f_0=isbnissn&amp;q_0=9780674067325&amp;searchTitles=true")</f>
        <v>http://www.degruyter.com/search?f_0=isbnissn&amp;q_0=9780674067325&amp;searchTitles=true</v>
      </c>
      <c r="O597" s="32" t="s">
        <v>2585</v>
      </c>
    </row>
    <row r="598" spans="1:15">
      <c r="A598" s="4">
        <v>597</v>
      </c>
      <c r="B598" s="5" t="s">
        <v>306</v>
      </c>
      <c r="C598" s="5" t="s">
        <v>1466</v>
      </c>
      <c r="D598" s="17" t="s">
        <v>2391</v>
      </c>
      <c r="E598" s="17" t="s">
        <v>2392</v>
      </c>
      <c r="F598" s="20" t="s">
        <v>3387</v>
      </c>
      <c r="G598" s="20" t="s">
        <v>4036</v>
      </c>
      <c r="H598" s="23" t="s">
        <v>1467</v>
      </c>
      <c r="I598" s="12">
        <v>2012</v>
      </c>
      <c r="J598" s="12">
        <v>1</v>
      </c>
      <c r="K598" s="5" t="s">
        <v>1468</v>
      </c>
      <c r="L598" s="5" t="s">
        <v>320</v>
      </c>
      <c r="M598" s="12">
        <v>1</v>
      </c>
      <c r="N598" s="34" t="str">
        <f>HYPERLINK("http://www.degruyter.com/doi/book/10.1515/9783110293777")</f>
        <v>http://www.degruyter.com/doi/book/10.1515/9783110293777</v>
      </c>
      <c r="O598" s="32" t="s">
        <v>2585</v>
      </c>
    </row>
    <row r="599" spans="1:15">
      <c r="A599" s="4">
        <v>598</v>
      </c>
      <c r="B599" s="5" t="s">
        <v>306</v>
      </c>
      <c r="C599" s="5" t="s">
        <v>1490</v>
      </c>
      <c r="D599" s="17">
        <v>346.24020000000002</v>
      </c>
      <c r="E599" s="17" t="s">
        <v>2393</v>
      </c>
      <c r="F599" s="20" t="s">
        <v>3388</v>
      </c>
      <c r="G599" s="20" t="s">
        <v>4037</v>
      </c>
      <c r="H599" s="23" t="s">
        <v>1491</v>
      </c>
      <c r="I599" s="12">
        <v>2013</v>
      </c>
      <c r="J599" s="12">
        <v>1</v>
      </c>
      <c r="K599" s="5" t="s">
        <v>1492</v>
      </c>
      <c r="L599" s="5" t="s">
        <v>1493</v>
      </c>
      <c r="M599" s="12">
        <v>1</v>
      </c>
      <c r="N599" s="34" t="str">
        <f>HYPERLINK("http://dx.doi.org/10.1515/9783866539839")</f>
        <v>http://dx.doi.org/10.1515/9783866539839</v>
      </c>
      <c r="O599" s="32" t="s">
        <v>2585</v>
      </c>
    </row>
    <row r="600" spans="1:15">
      <c r="A600" s="4">
        <v>599</v>
      </c>
      <c r="B600" s="5" t="s">
        <v>306</v>
      </c>
      <c r="C600" s="5" t="s">
        <v>1442</v>
      </c>
      <c r="D600" s="17">
        <v>346.24</v>
      </c>
      <c r="E600" s="17" t="s">
        <v>2394</v>
      </c>
      <c r="F600" s="20" t="s">
        <v>3389</v>
      </c>
      <c r="G600" s="20" t="s">
        <v>4038</v>
      </c>
      <c r="H600" s="23" t="s">
        <v>359</v>
      </c>
      <c r="I600" s="12">
        <v>2013</v>
      </c>
      <c r="J600" s="12">
        <v>1</v>
      </c>
      <c r="K600" s="5" t="s">
        <v>360</v>
      </c>
      <c r="L600" s="5" t="s">
        <v>1493</v>
      </c>
      <c r="M600" s="12">
        <v>1</v>
      </c>
      <c r="N600" s="34" t="str">
        <f>HYPERLINK("http://dx.doi.org/10.1515/9783866539907")</f>
        <v>http://dx.doi.org/10.1515/9783866539907</v>
      </c>
      <c r="O600" s="32" t="s">
        <v>2585</v>
      </c>
    </row>
    <row r="601" spans="1:15">
      <c r="A601" s="4">
        <v>600</v>
      </c>
      <c r="B601" s="5" t="s">
        <v>306</v>
      </c>
      <c r="C601" s="5" t="s">
        <v>1496</v>
      </c>
      <c r="D601" s="17" t="s">
        <v>2395</v>
      </c>
      <c r="E601" s="17" t="s">
        <v>2396</v>
      </c>
      <c r="F601" s="20" t="s">
        <v>3390</v>
      </c>
      <c r="G601" s="20" t="s">
        <v>4039</v>
      </c>
      <c r="H601" s="23" t="s">
        <v>361</v>
      </c>
      <c r="I601" s="12">
        <v>2011</v>
      </c>
      <c r="J601" s="12">
        <v>1</v>
      </c>
      <c r="K601" s="5" t="s">
        <v>362</v>
      </c>
      <c r="L601" s="5" t="s">
        <v>320</v>
      </c>
      <c r="M601" s="12">
        <v>1</v>
      </c>
      <c r="N601" s="34" t="str">
        <f>HYPERLINK("http://dx.doi.org/10.1515/9783110255027")</f>
        <v>http://dx.doi.org/10.1515/9783110255027</v>
      </c>
      <c r="O601" s="32" t="s">
        <v>2585</v>
      </c>
    </row>
    <row r="602" spans="1:15">
      <c r="A602" s="4">
        <v>601</v>
      </c>
      <c r="B602" s="5" t="s">
        <v>306</v>
      </c>
      <c r="C602" s="5" t="s">
        <v>1469</v>
      </c>
      <c r="D602" s="17" t="s">
        <v>2397</v>
      </c>
      <c r="E602" s="17" t="s">
        <v>2398</v>
      </c>
      <c r="F602" s="20" t="s">
        <v>3391</v>
      </c>
      <c r="G602" s="20" t="s">
        <v>4040</v>
      </c>
      <c r="H602" s="23" t="s">
        <v>1470</v>
      </c>
      <c r="I602" s="12">
        <v>2013</v>
      </c>
      <c r="J602" s="12">
        <v>1</v>
      </c>
      <c r="K602" s="5" t="s">
        <v>1471</v>
      </c>
      <c r="L602" s="5" t="s">
        <v>1445</v>
      </c>
      <c r="M602" s="12">
        <v>1</v>
      </c>
      <c r="N602" s="34" t="str">
        <f>HYPERLINK("http://dx.doi.org/10.4159/harvard.9780674073593")</f>
        <v>http://dx.doi.org/10.4159/harvard.9780674073593</v>
      </c>
      <c r="O602" s="32" t="s">
        <v>2585</v>
      </c>
    </row>
    <row r="603" spans="1:15">
      <c r="A603" s="4">
        <v>602</v>
      </c>
      <c r="B603" s="5" t="s">
        <v>306</v>
      </c>
      <c r="C603" s="5" t="s">
        <v>1320</v>
      </c>
      <c r="D603" s="17" t="s">
        <v>2316</v>
      </c>
      <c r="E603" s="17" t="s">
        <v>2399</v>
      </c>
      <c r="F603" s="20" t="s">
        <v>3392</v>
      </c>
      <c r="G603" s="20" t="s">
        <v>4041</v>
      </c>
      <c r="H603" s="23" t="s">
        <v>363</v>
      </c>
      <c r="I603" s="12">
        <v>2010</v>
      </c>
      <c r="J603" s="12">
        <v>1</v>
      </c>
      <c r="K603" s="5" t="s">
        <v>364</v>
      </c>
      <c r="L603" s="5" t="s">
        <v>320</v>
      </c>
      <c r="M603" s="12">
        <v>1</v>
      </c>
      <c r="N603" s="34" t="str">
        <f>HYPERLINK("http://www.degruyter.com/doi/book/10.1515/9783110245875")</f>
        <v>http://www.degruyter.com/doi/book/10.1515/9783110245875</v>
      </c>
      <c r="O603" s="32" t="s">
        <v>2585</v>
      </c>
    </row>
    <row r="604" spans="1:15">
      <c r="A604" s="4">
        <v>603</v>
      </c>
      <c r="B604" s="5" t="s">
        <v>306</v>
      </c>
      <c r="C604" s="5" t="s">
        <v>1511</v>
      </c>
      <c r="D604" s="17" t="s">
        <v>2400</v>
      </c>
      <c r="E604" s="17" t="s">
        <v>2401</v>
      </c>
      <c r="F604" s="20" t="s">
        <v>3393</v>
      </c>
      <c r="G604" s="20" t="s">
        <v>4042</v>
      </c>
      <c r="H604" s="23" t="s">
        <v>298</v>
      </c>
      <c r="I604" s="12">
        <v>2013</v>
      </c>
      <c r="J604" s="12">
        <v>1</v>
      </c>
      <c r="K604" s="5" t="s">
        <v>299</v>
      </c>
      <c r="L604" s="5" t="s">
        <v>1445</v>
      </c>
      <c r="M604" s="12">
        <v>1</v>
      </c>
      <c r="N604" s="34" t="str">
        <f>HYPERLINK("http://dx.doi.org/10.4159/harvard.9780674074941")</f>
        <v>http://dx.doi.org/10.4159/harvard.9780674074941</v>
      </c>
      <c r="O604" s="32" t="s">
        <v>2585</v>
      </c>
    </row>
    <row r="605" spans="1:15">
      <c r="A605" s="4">
        <v>604</v>
      </c>
      <c r="B605" s="5" t="s">
        <v>306</v>
      </c>
      <c r="C605" s="5" t="s">
        <v>1442</v>
      </c>
      <c r="D605" s="17" t="s">
        <v>2402</v>
      </c>
      <c r="E605" s="17" t="s">
        <v>2403</v>
      </c>
      <c r="F605" s="20" t="s">
        <v>3394</v>
      </c>
      <c r="G605" s="20" t="s">
        <v>4043</v>
      </c>
      <c r="H605" s="23" t="s">
        <v>365</v>
      </c>
      <c r="I605" s="12">
        <v>2013</v>
      </c>
      <c r="J605" s="12">
        <v>1</v>
      </c>
      <c r="K605" s="5" t="s">
        <v>366</v>
      </c>
      <c r="L605" s="5" t="s">
        <v>1445</v>
      </c>
      <c r="M605" s="12">
        <v>1</v>
      </c>
      <c r="N605" s="34" t="str">
        <f>HYPERLINK("http://dx.doi.org/10.4159/harvard.9780674074118")</f>
        <v>http://dx.doi.org/10.4159/harvard.9780674074118</v>
      </c>
      <c r="O605" s="32" t="s">
        <v>2585</v>
      </c>
    </row>
    <row r="606" spans="1:15">
      <c r="A606" s="4">
        <v>605</v>
      </c>
      <c r="B606" s="5" t="s">
        <v>306</v>
      </c>
      <c r="C606" s="5" t="s">
        <v>1511</v>
      </c>
      <c r="D606" s="17">
        <v>973.7</v>
      </c>
      <c r="E606" s="17" t="s">
        <v>2404</v>
      </c>
      <c r="F606" s="20" t="s">
        <v>3395</v>
      </c>
      <c r="G606" s="20" t="s">
        <v>4044</v>
      </c>
      <c r="H606" s="23" t="s">
        <v>367</v>
      </c>
      <c r="I606" s="12">
        <v>2011</v>
      </c>
      <c r="J606" s="12">
        <v>1</v>
      </c>
      <c r="K606" s="5" t="s">
        <v>368</v>
      </c>
      <c r="L606" s="5" t="s">
        <v>1445</v>
      </c>
      <c r="M606" s="12">
        <v>1</v>
      </c>
      <c r="N606" s="34" t="str">
        <f>HYPERLINK("http://dx.doi.org/10.4159/harvard.9780674060968")</f>
        <v>http://dx.doi.org/10.4159/harvard.9780674060968</v>
      </c>
      <c r="O606" s="32" t="s">
        <v>2585</v>
      </c>
    </row>
    <row r="607" spans="1:15">
      <c r="A607" s="4">
        <v>606</v>
      </c>
      <c r="B607" s="5" t="s">
        <v>306</v>
      </c>
      <c r="C607" s="5" t="s">
        <v>398</v>
      </c>
      <c r="D607" s="17" t="s">
        <v>2405</v>
      </c>
      <c r="E607" s="17" t="s">
        <v>2406</v>
      </c>
      <c r="F607" s="20" t="s">
        <v>3396</v>
      </c>
      <c r="G607" s="20" t="s">
        <v>4045</v>
      </c>
      <c r="H607" s="23" t="s">
        <v>300</v>
      </c>
      <c r="I607" s="12">
        <v>2013</v>
      </c>
      <c r="J607" s="12">
        <v>2</v>
      </c>
      <c r="K607" s="5" t="s">
        <v>301</v>
      </c>
      <c r="L607" s="5" t="s">
        <v>1597</v>
      </c>
      <c r="M607" s="12">
        <v>1</v>
      </c>
      <c r="N607" s="34" t="str">
        <f>HYPERLINK("http://www.degruyter.com/doi/book/10.1515/9783110289671")</f>
        <v>http://www.degruyter.com/doi/book/10.1515/9783110289671</v>
      </c>
      <c r="O607" s="32" t="s">
        <v>2585</v>
      </c>
    </row>
    <row r="608" spans="1:15">
      <c r="A608" s="4">
        <v>607</v>
      </c>
      <c r="B608" s="5" t="s">
        <v>306</v>
      </c>
      <c r="C608" s="5" t="s">
        <v>1499</v>
      </c>
      <c r="D608" s="17" t="s">
        <v>2407</v>
      </c>
      <c r="E608" s="17" t="s">
        <v>2408</v>
      </c>
      <c r="F608" s="20" t="s">
        <v>3397</v>
      </c>
      <c r="G608" s="20" t="s">
        <v>4046</v>
      </c>
      <c r="H608" s="23" t="s">
        <v>371</v>
      </c>
      <c r="I608" s="12">
        <v>2013</v>
      </c>
      <c r="J608" s="12">
        <v>1</v>
      </c>
      <c r="K608" s="5" t="s">
        <v>372</v>
      </c>
      <c r="L608" s="5" t="s">
        <v>170</v>
      </c>
      <c r="M608" s="12">
        <v>1</v>
      </c>
      <c r="N608" s="34" t="str">
        <f>HYPERLINK("http://dx.doi.org/10.1515/9783110308389")</f>
        <v>http://dx.doi.org/10.1515/9783110308389</v>
      </c>
      <c r="O608" s="32" t="s">
        <v>2585</v>
      </c>
    </row>
    <row r="609" spans="1:15">
      <c r="A609" s="4">
        <v>608</v>
      </c>
      <c r="B609" s="5" t="s">
        <v>1107</v>
      </c>
      <c r="C609" s="5" t="s">
        <v>369</v>
      </c>
      <c r="D609" s="17" t="s">
        <v>2409</v>
      </c>
      <c r="E609" s="17" t="s">
        <v>2410</v>
      </c>
      <c r="F609" s="20" t="s">
        <v>3398</v>
      </c>
      <c r="G609" s="20" t="s">
        <v>4047</v>
      </c>
      <c r="H609" s="23" t="s">
        <v>373</v>
      </c>
      <c r="I609" s="12">
        <v>2011</v>
      </c>
      <c r="J609" s="12">
        <v>1</v>
      </c>
      <c r="K609" s="5" t="s">
        <v>2618</v>
      </c>
      <c r="L609" s="5" t="s">
        <v>170</v>
      </c>
      <c r="M609" s="12">
        <v>1</v>
      </c>
      <c r="N609" s="34" t="str">
        <f>HYPERLINK("http://www.degruyter.com/doi/book/10.1515/9783110224641")</f>
        <v>http://www.degruyter.com/doi/book/10.1515/9783110224641</v>
      </c>
      <c r="O609" s="32" t="s">
        <v>2585</v>
      </c>
    </row>
    <row r="610" spans="1:15">
      <c r="A610" s="4">
        <v>609</v>
      </c>
      <c r="B610" s="5" t="s">
        <v>1107</v>
      </c>
      <c r="C610" s="5" t="s">
        <v>1107</v>
      </c>
      <c r="D610" s="17" t="s">
        <v>2411</v>
      </c>
      <c r="E610" s="17" t="s">
        <v>2412</v>
      </c>
      <c r="F610" s="20" t="s">
        <v>3399</v>
      </c>
      <c r="G610" s="20" t="s">
        <v>4048</v>
      </c>
      <c r="H610" s="23" t="s">
        <v>1268</v>
      </c>
      <c r="I610" s="12">
        <v>2012</v>
      </c>
      <c r="J610" s="12">
        <v>1</v>
      </c>
      <c r="K610" s="5" t="s">
        <v>1269</v>
      </c>
      <c r="L610" s="5" t="s">
        <v>170</v>
      </c>
      <c r="M610" s="12">
        <v>1</v>
      </c>
      <c r="N610" s="34" t="str">
        <f>HYPERLINK("http://www.degruyter.com/doi/book/10.1515/9783110246148")</f>
        <v>http://www.degruyter.com/doi/book/10.1515/9783110246148</v>
      </c>
      <c r="O610" s="32" t="s">
        <v>2585</v>
      </c>
    </row>
    <row r="611" spans="1:15">
      <c r="A611" s="4">
        <v>610</v>
      </c>
      <c r="B611" s="5" t="s">
        <v>1107</v>
      </c>
      <c r="C611" s="5" t="s">
        <v>369</v>
      </c>
      <c r="D611" s="17" t="s">
        <v>2413</v>
      </c>
      <c r="E611" s="17" t="s">
        <v>2414</v>
      </c>
      <c r="F611" s="20" t="s">
        <v>3400</v>
      </c>
      <c r="G611" s="20" t="s">
        <v>4049</v>
      </c>
      <c r="H611" s="23" t="s">
        <v>380</v>
      </c>
      <c r="I611" s="12">
        <v>2011</v>
      </c>
      <c r="J611" s="12">
        <v>1</v>
      </c>
      <c r="K611" s="5" t="s">
        <v>381</v>
      </c>
      <c r="L611" s="5" t="s">
        <v>170</v>
      </c>
      <c r="M611" s="12">
        <v>1</v>
      </c>
      <c r="N611" s="34" t="str">
        <f>HYPERLINK("http://www.degruyter.com/doi/book/10.1515/9783110249507")</f>
        <v>http://www.degruyter.com/doi/book/10.1515/9783110249507</v>
      </c>
      <c r="O611" s="32" t="s">
        <v>2585</v>
      </c>
    </row>
    <row r="612" spans="1:15">
      <c r="A612" s="4">
        <v>611</v>
      </c>
      <c r="B612" s="5" t="s">
        <v>1107</v>
      </c>
      <c r="C612" s="5" t="s">
        <v>1107</v>
      </c>
      <c r="D612" s="17" t="s">
        <v>2415</v>
      </c>
      <c r="E612" s="17" t="s">
        <v>2416</v>
      </c>
      <c r="F612" s="20" t="s">
        <v>3401</v>
      </c>
      <c r="G612" s="20" t="s">
        <v>4050</v>
      </c>
      <c r="H612" s="23" t="s">
        <v>1108</v>
      </c>
      <c r="I612" s="12">
        <v>2012</v>
      </c>
      <c r="J612" s="12">
        <v>2</v>
      </c>
      <c r="K612" s="5" t="s">
        <v>1109</v>
      </c>
      <c r="L612" s="5" t="s">
        <v>170</v>
      </c>
      <c r="M612" s="12">
        <v>1</v>
      </c>
      <c r="N612" s="34" t="str">
        <f>HYPERLINK("http://dx.doi.org/10.1515/9783110278927")</f>
        <v>http://dx.doi.org/10.1515/9783110278927</v>
      </c>
      <c r="O612" s="32" t="s">
        <v>2585</v>
      </c>
    </row>
    <row r="613" spans="1:15">
      <c r="A613" s="4">
        <v>612</v>
      </c>
      <c r="B613" s="5" t="s">
        <v>1107</v>
      </c>
      <c r="C613" s="5" t="s">
        <v>1107</v>
      </c>
      <c r="D613" s="17" t="s">
        <v>2417</v>
      </c>
      <c r="E613" s="17" t="s">
        <v>2418</v>
      </c>
      <c r="F613" s="20" t="s">
        <v>3402</v>
      </c>
      <c r="G613" s="20" t="s">
        <v>4051</v>
      </c>
      <c r="H613" s="23" t="s">
        <v>1307</v>
      </c>
      <c r="I613" s="12">
        <v>2012</v>
      </c>
      <c r="J613" s="12">
        <v>1</v>
      </c>
      <c r="K613" s="5" t="s">
        <v>1308</v>
      </c>
      <c r="L613" s="5" t="s">
        <v>170</v>
      </c>
      <c r="M613" s="12">
        <v>1</v>
      </c>
      <c r="N613" s="34" t="str">
        <f>HYPERLINK("http://dx.doi.org/10.1515/9783110276367")</f>
        <v>http://dx.doi.org/10.1515/9783110276367</v>
      </c>
      <c r="O613" s="32" t="s">
        <v>2585</v>
      </c>
    </row>
    <row r="614" spans="1:15">
      <c r="A614" s="4">
        <v>613</v>
      </c>
      <c r="B614" s="5" t="s">
        <v>1107</v>
      </c>
      <c r="C614" s="5" t="s">
        <v>1107</v>
      </c>
      <c r="D614" s="17" t="s">
        <v>2419</v>
      </c>
      <c r="E614" s="17" t="s">
        <v>2420</v>
      </c>
      <c r="F614" s="20" t="s">
        <v>3403</v>
      </c>
      <c r="G614" s="20" t="s">
        <v>4052</v>
      </c>
      <c r="H614" s="23" t="s">
        <v>382</v>
      </c>
      <c r="I614" s="12">
        <v>2013</v>
      </c>
      <c r="J614" s="12">
        <v>1</v>
      </c>
      <c r="K614" s="5" t="s">
        <v>383</v>
      </c>
      <c r="L614" s="5" t="s">
        <v>1445</v>
      </c>
      <c r="M614" s="12">
        <v>1</v>
      </c>
      <c r="N614" s="34" t="str">
        <f>HYPERLINK("http://dx.doi.org/10.4159/harvard.9780674067196")</f>
        <v>http://dx.doi.org/10.4159/harvard.9780674067196</v>
      </c>
      <c r="O614" s="32" t="s">
        <v>2585</v>
      </c>
    </row>
    <row r="615" spans="1:15">
      <c r="A615" s="4">
        <v>614</v>
      </c>
      <c r="B615" s="5" t="s">
        <v>1107</v>
      </c>
      <c r="C615" s="5" t="s">
        <v>384</v>
      </c>
      <c r="D615" s="17" t="s">
        <v>2421</v>
      </c>
      <c r="E615" s="17" t="s">
        <v>2422</v>
      </c>
      <c r="F615" s="20" t="s">
        <v>3404</v>
      </c>
      <c r="G615" s="20" t="s">
        <v>4053</v>
      </c>
      <c r="H615" s="23" t="s">
        <v>385</v>
      </c>
      <c r="I615" s="12">
        <v>2012</v>
      </c>
      <c r="J615" s="12">
        <v>1</v>
      </c>
      <c r="K615" s="7" t="s">
        <v>829</v>
      </c>
      <c r="L615" s="5" t="s">
        <v>1445</v>
      </c>
      <c r="M615" s="12">
        <v>1</v>
      </c>
      <c r="N615" s="34" t="str">
        <f>HYPERLINK("http://dx.doi.org/10.4159/harvard.9780674062917")</f>
        <v>http://dx.doi.org/10.4159/harvard.9780674062917</v>
      </c>
      <c r="O615" s="32" t="s">
        <v>2585</v>
      </c>
    </row>
    <row r="616" spans="1:15">
      <c r="A616" s="4">
        <v>615</v>
      </c>
      <c r="B616" s="5" t="s">
        <v>1107</v>
      </c>
      <c r="C616" s="5" t="s">
        <v>369</v>
      </c>
      <c r="D616" s="17" t="s">
        <v>2423</v>
      </c>
      <c r="E616" s="17" t="s">
        <v>2424</v>
      </c>
      <c r="F616" s="20" t="s">
        <v>3405</v>
      </c>
      <c r="G616" s="20" t="s">
        <v>4054</v>
      </c>
      <c r="H616" s="23" t="s">
        <v>370</v>
      </c>
      <c r="I616" s="12">
        <v>2013</v>
      </c>
      <c r="J616" s="12">
        <v>1</v>
      </c>
      <c r="K616" s="5" t="s">
        <v>2619</v>
      </c>
      <c r="L616" s="5" t="s">
        <v>170</v>
      </c>
      <c r="M616" s="12">
        <v>1</v>
      </c>
      <c r="N616" s="34" t="str">
        <f>HYPERLINK("http://www.degruyter.com/search?f_0=isbnissn&amp;q_0=9783110287073&amp;searchTitles=true")</f>
        <v>http://www.degruyter.com/search?f_0=isbnissn&amp;q_0=9783110287073&amp;searchTitles=true</v>
      </c>
      <c r="O616" s="32" t="s">
        <v>2585</v>
      </c>
    </row>
    <row r="617" spans="1:15">
      <c r="A617" s="36">
        <v>616</v>
      </c>
      <c r="B617" s="37" t="s">
        <v>1446</v>
      </c>
      <c r="C617" s="37" t="s">
        <v>167</v>
      </c>
      <c r="D617" s="38">
        <v>546</v>
      </c>
      <c r="E617" s="38" t="s">
        <v>2425</v>
      </c>
      <c r="F617" s="39" t="s">
        <v>3406</v>
      </c>
      <c r="G617" s="39" t="s">
        <v>4055</v>
      </c>
      <c r="H617" s="40" t="s">
        <v>1494</v>
      </c>
      <c r="I617" s="53">
        <v>2014</v>
      </c>
      <c r="J617" s="41">
        <v>1</v>
      </c>
      <c r="K617" s="37" t="s">
        <v>1061</v>
      </c>
      <c r="L617" s="37" t="s">
        <v>170</v>
      </c>
      <c r="M617" s="41">
        <v>4</v>
      </c>
      <c r="N617" s="57" t="str">
        <f>HYPERLINK("http://www.degruyter.com/search?f_0=isbnissn&amp;q_0=9783110296600&amp;searchTitles=true","http://www.degruyter.com/search?f_0=isbnissn&amp;q_0=9783110296600&amp;searchTitles=true 套書簡介")</f>
        <v>http://www.degruyter.com/search?f_0=isbnissn&amp;q_0=9783110296600&amp;searchTitles=true 套書簡介</v>
      </c>
      <c r="O617" s="50" t="s">
        <v>2585</v>
      </c>
    </row>
    <row r="618" spans="1:15">
      <c r="A618" s="42"/>
      <c r="B618" s="43"/>
      <c r="C618" s="43"/>
      <c r="D618" s="44"/>
      <c r="E618" s="44"/>
      <c r="F618" s="58" t="s">
        <v>3915</v>
      </c>
      <c r="G618" s="58" t="s">
        <v>3916</v>
      </c>
      <c r="H618" s="59" t="s">
        <v>832</v>
      </c>
      <c r="I618" s="53">
        <v>2014</v>
      </c>
      <c r="J618" s="45"/>
      <c r="K618" s="43"/>
      <c r="L618" s="43"/>
      <c r="M618" s="45"/>
      <c r="N618" s="55" t="str">
        <f>HYPERLINK("http://www.degruyter.com/doi/book/10.1515/9783110294446")</f>
        <v>http://www.degruyter.com/doi/book/10.1515/9783110294446</v>
      </c>
      <c r="O618" s="51"/>
    </row>
    <row r="619" spans="1:15">
      <c r="A619" s="46"/>
      <c r="B619" s="47"/>
      <c r="C619" s="47"/>
      <c r="D619" s="48"/>
      <c r="E619" s="48"/>
      <c r="F619" s="60" t="s">
        <v>3917</v>
      </c>
      <c r="G619" s="60" t="s">
        <v>3918</v>
      </c>
      <c r="H619" s="61" t="s">
        <v>833</v>
      </c>
      <c r="I619" s="54">
        <v>2014</v>
      </c>
      <c r="J619" s="49"/>
      <c r="K619" s="47"/>
      <c r="L619" s="47"/>
      <c r="M619" s="49"/>
      <c r="N619" s="56" t="str">
        <f>HYPERLINK("http://www.degruyter.com/doi/book/10.1515/9783110294460")</f>
        <v>http://www.degruyter.com/doi/book/10.1515/9783110294460</v>
      </c>
      <c r="O619" s="52"/>
    </row>
    <row r="620" spans="1:15">
      <c r="A620" s="4">
        <v>617</v>
      </c>
      <c r="B620" s="5" t="s">
        <v>1446</v>
      </c>
      <c r="C620" s="5" t="s">
        <v>1447</v>
      </c>
      <c r="D620" s="17">
        <v>530.12</v>
      </c>
      <c r="E620" s="17" t="s">
        <v>2426</v>
      </c>
      <c r="F620" s="20" t="s">
        <v>3407</v>
      </c>
      <c r="G620" s="20" t="s">
        <v>4056</v>
      </c>
      <c r="H620" s="23" t="s">
        <v>1448</v>
      </c>
      <c r="I620" s="12">
        <v>2011</v>
      </c>
      <c r="J620" s="12">
        <v>1</v>
      </c>
      <c r="K620" s="5" t="s">
        <v>1449</v>
      </c>
      <c r="L620" s="5" t="s">
        <v>1445</v>
      </c>
      <c r="M620" s="12">
        <v>1</v>
      </c>
      <c r="N620" s="34" t="str">
        <f>HYPERLINK("http://dx.doi.org/10.4159/harvard.9780674060937")</f>
        <v>http://dx.doi.org/10.4159/harvard.9780674060937</v>
      </c>
      <c r="O620" s="32" t="s">
        <v>2585</v>
      </c>
    </row>
    <row r="621" spans="1:15">
      <c r="A621" s="4">
        <v>618</v>
      </c>
      <c r="B621" s="5" t="s">
        <v>1446</v>
      </c>
      <c r="C621" s="5" t="s">
        <v>1447</v>
      </c>
      <c r="D621" s="17" t="s">
        <v>2427</v>
      </c>
      <c r="E621" s="17" t="s">
        <v>2428</v>
      </c>
      <c r="F621" s="20" t="s">
        <v>3408</v>
      </c>
      <c r="G621" s="20" t="s">
        <v>4057</v>
      </c>
      <c r="H621" s="23" t="s">
        <v>1474</v>
      </c>
      <c r="I621" s="12">
        <v>2013</v>
      </c>
      <c r="J621" s="12">
        <v>1</v>
      </c>
      <c r="K621" s="5" t="s">
        <v>1475</v>
      </c>
      <c r="L621" s="5" t="s">
        <v>1445</v>
      </c>
      <c r="M621" s="12">
        <v>1</v>
      </c>
      <c r="N621" s="34" t="str">
        <f>HYPERLINK("http://www.degruyter.com/doi/book/10.4159/harvard.9780674073623")</f>
        <v>http://www.degruyter.com/doi/book/10.4159/harvard.9780674073623</v>
      </c>
      <c r="O621" s="32" t="s">
        <v>2585</v>
      </c>
    </row>
    <row r="622" spans="1:15">
      <c r="A622" s="4">
        <v>619</v>
      </c>
      <c r="B622" s="5" t="s">
        <v>1446</v>
      </c>
      <c r="C622" s="5" t="s">
        <v>1447</v>
      </c>
      <c r="D622" s="17" t="s">
        <v>2429</v>
      </c>
      <c r="E622" s="17" t="s">
        <v>2430</v>
      </c>
      <c r="F622" s="20" t="s">
        <v>3409</v>
      </c>
      <c r="G622" s="20" t="s">
        <v>4058</v>
      </c>
      <c r="H622" s="23" t="s">
        <v>604</v>
      </c>
      <c r="I622" s="12">
        <v>2011</v>
      </c>
      <c r="J622" s="12">
        <v>1</v>
      </c>
      <c r="K622" s="5" t="s">
        <v>605</v>
      </c>
      <c r="L622" s="5" t="s">
        <v>1445</v>
      </c>
      <c r="M622" s="12">
        <v>1</v>
      </c>
      <c r="N622" s="34" t="str">
        <f>HYPERLINK("http://dx.doi.org/10.4159/harvard.9780674062740")</f>
        <v>http://dx.doi.org/10.4159/harvard.9780674062740</v>
      </c>
      <c r="O622" s="32" t="s">
        <v>2585</v>
      </c>
    </row>
    <row r="623" spans="1:15">
      <c r="A623" s="4">
        <v>620</v>
      </c>
      <c r="B623" s="5" t="s">
        <v>1446</v>
      </c>
      <c r="C623" s="5" t="s">
        <v>1476</v>
      </c>
      <c r="D623" s="17">
        <v>616.452</v>
      </c>
      <c r="E623" s="17" t="s">
        <v>2431</v>
      </c>
      <c r="F623" s="20" t="s">
        <v>3410</v>
      </c>
      <c r="G623" s="20" t="s">
        <v>4059</v>
      </c>
      <c r="H623" s="23" t="s">
        <v>1505</v>
      </c>
      <c r="I623" s="12">
        <v>2013</v>
      </c>
      <c r="J623" s="12">
        <v>1</v>
      </c>
      <c r="K623" s="5" t="s">
        <v>1506</v>
      </c>
      <c r="L623" s="5" t="s">
        <v>1445</v>
      </c>
      <c r="M623" s="12">
        <v>1</v>
      </c>
      <c r="N623" s="34" t="str">
        <f>HYPERLINK("http://dx.doi.org/10.4159/harvard.9780674074712")</f>
        <v>http://dx.doi.org/10.4159/harvard.9780674074712</v>
      </c>
      <c r="O623" s="32" t="s">
        <v>2585</v>
      </c>
    </row>
    <row r="624" spans="1:15">
      <c r="A624" s="4">
        <v>621</v>
      </c>
      <c r="B624" s="5" t="s">
        <v>1446</v>
      </c>
      <c r="C624" s="5" t="s">
        <v>167</v>
      </c>
      <c r="D624" s="17" t="s">
        <v>4488</v>
      </c>
      <c r="E624" s="17" t="s">
        <v>2432</v>
      </c>
      <c r="F624" s="20" t="s">
        <v>3411</v>
      </c>
      <c r="G624" s="20" t="s">
        <v>4060</v>
      </c>
      <c r="H624" s="23" t="s">
        <v>1507</v>
      </c>
      <c r="I624" s="12">
        <v>2012</v>
      </c>
      <c r="J624" s="12">
        <v>1</v>
      </c>
      <c r="K624" s="5" t="s">
        <v>1508</v>
      </c>
      <c r="L624" s="5" t="s">
        <v>170</v>
      </c>
      <c r="M624" s="12">
        <v>1</v>
      </c>
      <c r="N624" s="34" t="str">
        <f>HYPERLINK("http://dx.doi.org/10.1515/9783110240238")</f>
        <v>http://dx.doi.org/10.1515/9783110240238</v>
      </c>
      <c r="O624" s="32" t="s">
        <v>2585</v>
      </c>
    </row>
    <row r="625" spans="1:15">
      <c r="A625" s="4">
        <v>622</v>
      </c>
      <c r="B625" s="5" t="s">
        <v>1446</v>
      </c>
      <c r="C625" s="5" t="s">
        <v>1509</v>
      </c>
      <c r="D625" s="17" t="s">
        <v>2433</v>
      </c>
      <c r="E625" s="17" t="s">
        <v>2434</v>
      </c>
      <c r="F625" s="20" t="s">
        <v>3412</v>
      </c>
      <c r="G625" s="20" t="s">
        <v>4061</v>
      </c>
      <c r="H625" s="23" t="s">
        <v>1510</v>
      </c>
      <c r="I625" s="12">
        <v>2009</v>
      </c>
      <c r="J625" s="12">
        <v>1</v>
      </c>
      <c r="K625" s="5" t="s">
        <v>728</v>
      </c>
      <c r="L625" s="5" t="s">
        <v>170</v>
      </c>
      <c r="M625" s="12">
        <v>1</v>
      </c>
      <c r="N625" s="34" t="str">
        <f>HYPERLINK("http://dx.doi.org/10.1515/9783110213140")</f>
        <v>http://dx.doi.org/10.1515/9783110213140</v>
      </c>
      <c r="O625" s="32" t="s">
        <v>2585</v>
      </c>
    </row>
    <row r="626" spans="1:15">
      <c r="A626" s="4">
        <v>623</v>
      </c>
      <c r="B626" s="5" t="s">
        <v>1446</v>
      </c>
      <c r="C626" s="5" t="s">
        <v>1476</v>
      </c>
      <c r="D626" s="17" t="s">
        <v>2435</v>
      </c>
      <c r="E626" s="17" t="s">
        <v>2436</v>
      </c>
      <c r="F626" s="20" t="s">
        <v>3413</v>
      </c>
      <c r="G626" s="20" t="s">
        <v>4062</v>
      </c>
      <c r="H626" s="23" t="s">
        <v>1477</v>
      </c>
      <c r="I626" s="12">
        <v>2013</v>
      </c>
      <c r="J626" s="12">
        <v>1</v>
      </c>
      <c r="K626" s="5" t="s">
        <v>1478</v>
      </c>
      <c r="L626" s="5" t="s">
        <v>170</v>
      </c>
      <c r="M626" s="12">
        <v>1</v>
      </c>
      <c r="N626" s="34" t="str">
        <f>HYPERLINK("http://www.degruyter.com/doi/book/10.1515/9783110229615")</f>
        <v>http://www.degruyter.com/doi/book/10.1515/9783110229615</v>
      </c>
      <c r="O626" s="32" t="s">
        <v>2585</v>
      </c>
    </row>
    <row r="627" spans="1:15">
      <c r="A627" s="4">
        <v>624</v>
      </c>
      <c r="B627" s="5" t="s">
        <v>1446</v>
      </c>
      <c r="C627" s="5" t="s">
        <v>606</v>
      </c>
      <c r="D627" s="17">
        <v>572.43579999999997</v>
      </c>
      <c r="E627" s="17" t="s">
        <v>2437</v>
      </c>
      <c r="F627" s="20" t="s">
        <v>3414</v>
      </c>
      <c r="G627" s="20" t="s">
        <v>4063</v>
      </c>
      <c r="H627" s="23" t="s">
        <v>607</v>
      </c>
      <c r="I627" s="12">
        <v>2013</v>
      </c>
      <c r="J627" s="12">
        <v>1</v>
      </c>
      <c r="K627" s="5" t="s">
        <v>2620</v>
      </c>
      <c r="L627" s="5" t="s">
        <v>1445</v>
      </c>
      <c r="M627" s="12">
        <v>1</v>
      </c>
      <c r="N627" s="34" t="str">
        <f>HYPERLINK("http://www.degruyter.com/search?f_0=isbnissn&amp;q_0=9780674068025&amp;searchTitles=true")</f>
        <v>http://www.degruyter.com/search?f_0=isbnissn&amp;q_0=9780674068025&amp;searchTitles=true</v>
      </c>
      <c r="O627" s="32" t="s">
        <v>2585</v>
      </c>
    </row>
    <row r="628" spans="1:15">
      <c r="A628" s="4">
        <v>625</v>
      </c>
      <c r="B628" s="5" t="s">
        <v>1446</v>
      </c>
      <c r="C628" s="5" t="s">
        <v>167</v>
      </c>
      <c r="D628" s="17" t="s">
        <v>2438</v>
      </c>
      <c r="E628" s="17" t="s">
        <v>2439</v>
      </c>
      <c r="F628" s="20" t="s">
        <v>3415</v>
      </c>
      <c r="G628" s="20" t="s">
        <v>4064</v>
      </c>
      <c r="H628" s="23" t="s">
        <v>388</v>
      </c>
      <c r="I628" s="12">
        <v>2013</v>
      </c>
      <c r="J628" s="12">
        <v>1</v>
      </c>
      <c r="K628" s="5" t="s">
        <v>389</v>
      </c>
      <c r="L628" s="5" t="s">
        <v>170</v>
      </c>
      <c r="M628" s="12">
        <v>1</v>
      </c>
      <c r="N628" s="34" t="str">
        <f>HYPERLINK("http://dx.doi.org/10.1515/9783110281194")</f>
        <v>http://dx.doi.org/10.1515/9783110281194</v>
      </c>
      <c r="O628" s="32" t="s">
        <v>2585</v>
      </c>
    </row>
    <row r="629" spans="1:15">
      <c r="A629" s="4">
        <v>626</v>
      </c>
      <c r="B629" s="5" t="s">
        <v>1446</v>
      </c>
      <c r="C629" s="5" t="s">
        <v>171</v>
      </c>
      <c r="D629" s="17" t="s">
        <v>2440</v>
      </c>
      <c r="E629" s="17" t="s">
        <v>2441</v>
      </c>
      <c r="F629" s="20" t="s">
        <v>3416</v>
      </c>
      <c r="G629" s="20" t="s">
        <v>4065</v>
      </c>
      <c r="H629" s="23" t="s">
        <v>1521</v>
      </c>
      <c r="I629" s="12">
        <v>2012</v>
      </c>
      <c r="J629" s="12">
        <v>1</v>
      </c>
      <c r="K629" s="5" t="s">
        <v>1522</v>
      </c>
      <c r="L629" s="5" t="s">
        <v>170</v>
      </c>
      <c r="M629" s="12">
        <v>1</v>
      </c>
      <c r="N629" s="34" t="str">
        <f>HYPERLINK("http://dx.doi.org/10.1515/9783110260281")</f>
        <v>http://dx.doi.org/10.1515/9783110260281</v>
      </c>
      <c r="O629" s="32" t="s">
        <v>2585</v>
      </c>
    </row>
    <row r="630" spans="1:15">
      <c r="A630" s="4">
        <v>627</v>
      </c>
      <c r="B630" s="5" t="s">
        <v>1446</v>
      </c>
      <c r="C630" s="5" t="s">
        <v>171</v>
      </c>
      <c r="D630" s="17" t="s">
        <v>2442</v>
      </c>
      <c r="E630" s="17" t="s">
        <v>2443</v>
      </c>
      <c r="F630" s="20" t="s">
        <v>3417</v>
      </c>
      <c r="G630" s="20" t="s">
        <v>4066</v>
      </c>
      <c r="H630" s="23" t="s">
        <v>1106</v>
      </c>
      <c r="I630" s="12">
        <v>2013</v>
      </c>
      <c r="J630" s="12">
        <v>1</v>
      </c>
      <c r="K630" s="5" t="s">
        <v>729</v>
      </c>
      <c r="L630" s="5" t="s">
        <v>170</v>
      </c>
      <c r="M630" s="12">
        <v>1</v>
      </c>
      <c r="N630" s="34" t="str">
        <f>HYPERLINK("http://dx.doi.org/10.1515/9783110269246")</f>
        <v>http://dx.doi.org/10.1515/9783110269246</v>
      </c>
      <c r="O630" s="32" t="s">
        <v>2585</v>
      </c>
    </row>
    <row r="631" spans="1:15">
      <c r="A631" s="4">
        <v>628</v>
      </c>
      <c r="B631" s="5" t="s">
        <v>1446</v>
      </c>
      <c r="C631" s="5" t="s">
        <v>1447</v>
      </c>
      <c r="D631" s="17" t="s">
        <v>2444</v>
      </c>
      <c r="E631" s="17" t="s">
        <v>2445</v>
      </c>
      <c r="F631" s="20" t="s">
        <v>3418</v>
      </c>
      <c r="G631" s="20" t="s">
        <v>4067</v>
      </c>
      <c r="H631" s="23" t="s">
        <v>1531</v>
      </c>
      <c r="I631" s="12">
        <v>2012</v>
      </c>
      <c r="J631" s="12">
        <v>1</v>
      </c>
      <c r="K631" s="5" t="s">
        <v>1532</v>
      </c>
      <c r="L631" s="5" t="s">
        <v>170</v>
      </c>
      <c r="M631" s="12">
        <v>1</v>
      </c>
      <c r="N631" s="34" t="str">
        <f>HYPERLINK("http://dx.doi.org/10.1515/9783110256062")</f>
        <v>http://dx.doi.org/10.1515/9783110256062</v>
      </c>
      <c r="O631" s="32" t="s">
        <v>2585</v>
      </c>
    </row>
    <row r="632" spans="1:15">
      <c r="A632" s="4">
        <v>629</v>
      </c>
      <c r="B632" s="5" t="s">
        <v>1446</v>
      </c>
      <c r="C632" s="5" t="s">
        <v>1476</v>
      </c>
      <c r="D632" s="17">
        <v>581.47</v>
      </c>
      <c r="E632" s="17" t="s">
        <v>2446</v>
      </c>
      <c r="F632" s="20" t="s">
        <v>3419</v>
      </c>
      <c r="G632" s="20" t="s">
        <v>4068</v>
      </c>
      <c r="H632" s="23" t="s">
        <v>1533</v>
      </c>
      <c r="I632" s="12">
        <v>2013</v>
      </c>
      <c r="J632" s="12">
        <v>1</v>
      </c>
      <c r="K632" s="5" t="s">
        <v>1534</v>
      </c>
      <c r="L632" s="5" t="s">
        <v>1445</v>
      </c>
      <c r="M632" s="12">
        <v>1</v>
      </c>
      <c r="N632" s="34" t="str">
        <f>HYPERLINK("http://dx.doi.org/10.4159/harvard.9780674074200")</f>
        <v>http://dx.doi.org/10.4159/harvard.9780674074200</v>
      </c>
      <c r="O632" s="32" t="s">
        <v>2585</v>
      </c>
    </row>
    <row r="633" spans="1:15">
      <c r="A633" s="4">
        <v>630</v>
      </c>
      <c r="B633" s="5" t="s">
        <v>1446</v>
      </c>
      <c r="C633" s="5" t="s">
        <v>608</v>
      </c>
      <c r="D633" s="17" t="s">
        <v>2155</v>
      </c>
      <c r="E633" s="17" t="s">
        <v>2447</v>
      </c>
      <c r="F633" s="20" t="s">
        <v>3420</v>
      </c>
      <c r="G633" s="20" t="s">
        <v>4069</v>
      </c>
      <c r="H633" s="23" t="s">
        <v>609</v>
      </c>
      <c r="I633" s="12">
        <v>2012</v>
      </c>
      <c r="J633" s="12">
        <v>1</v>
      </c>
      <c r="K633" s="5" t="s">
        <v>730</v>
      </c>
      <c r="L633" s="5" t="s">
        <v>1117</v>
      </c>
      <c r="M633" s="12">
        <v>1</v>
      </c>
      <c r="N633" s="34" t="str">
        <f>HYPERLINK("http://dx.doi.org/10.1524/9783486719895")</f>
        <v>http://dx.doi.org/10.1524/9783486719895</v>
      </c>
      <c r="O633" s="32" t="s">
        <v>2585</v>
      </c>
    </row>
    <row r="634" spans="1:15">
      <c r="A634" s="27">
        <v>631</v>
      </c>
      <c r="B634" s="28" t="s">
        <v>1446</v>
      </c>
      <c r="C634" s="28" t="s">
        <v>1479</v>
      </c>
      <c r="D634" s="29">
        <v>152.32</v>
      </c>
      <c r="E634" s="29" t="s">
        <v>2448</v>
      </c>
      <c r="F634" s="21" t="s">
        <v>3421</v>
      </c>
      <c r="G634" s="21" t="s">
        <v>4070</v>
      </c>
      <c r="H634" s="25" t="s">
        <v>1539</v>
      </c>
      <c r="I634" s="30">
        <v>2012</v>
      </c>
      <c r="J634" s="30">
        <v>1</v>
      </c>
      <c r="K634" s="28" t="s">
        <v>1540</v>
      </c>
      <c r="L634" s="28" t="s">
        <v>1445</v>
      </c>
      <c r="M634" s="30">
        <v>1</v>
      </c>
      <c r="N634" s="35" t="s">
        <v>610</v>
      </c>
      <c r="O634" s="32" t="s">
        <v>2585</v>
      </c>
    </row>
    <row r="635" spans="1:15">
      <c r="A635" s="4">
        <v>632</v>
      </c>
      <c r="B635" s="5" t="s">
        <v>1446</v>
      </c>
      <c r="C635" s="5" t="s">
        <v>1509</v>
      </c>
      <c r="D635" s="17" t="s">
        <v>2449</v>
      </c>
      <c r="E635" s="17" t="s">
        <v>2450</v>
      </c>
      <c r="F635" s="20" t="s">
        <v>3422</v>
      </c>
      <c r="G635" s="20" t="s">
        <v>4071</v>
      </c>
      <c r="H635" s="23" t="s">
        <v>1546</v>
      </c>
      <c r="I635" s="12">
        <v>2013</v>
      </c>
      <c r="J635" s="12">
        <v>1</v>
      </c>
      <c r="K635" s="5" t="s">
        <v>1547</v>
      </c>
      <c r="L635" s="5" t="s">
        <v>170</v>
      </c>
      <c r="M635" s="12">
        <v>1</v>
      </c>
      <c r="N635" s="34" t="str">
        <f>HYPERLINK("http://dx.doi.org/10.1515/9783110298512")</f>
        <v>http://dx.doi.org/10.1515/9783110298512</v>
      </c>
      <c r="O635" s="32" t="s">
        <v>2585</v>
      </c>
    </row>
    <row r="636" spans="1:15">
      <c r="A636" s="4">
        <v>633</v>
      </c>
      <c r="B636" s="5" t="s">
        <v>1446</v>
      </c>
      <c r="C636" s="5" t="s">
        <v>1509</v>
      </c>
      <c r="D636" s="17" t="s">
        <v>2451</v>
      </c>
      <c r="E636" s="17" t="s">
        <v>2452</v>
      </c>
      <c r="F636" s="20" t="s">
        <v>3423</v>
      </c>
      <c r="G636" s="20" t="s">
        <v>4072</v>
      </c>
      <c r="H636" s="23" t="s">
        <v>1555</v>
      </c>
      <c r="I636" s="12">
        <v>2013</v>
      </c>
      <c r="J636" s="12">
        <v>1</v>
      </c>
      <c r="K636" s="5" t="s">
        <v>1556</v>
      </c>
      <c r="L636" s="5" t="s">
        <v>170</v>
      </c>
      <c r="M636" s="12">
        <v>1</v>
      </c>
      <c r="N636" s="34" t="str">
        <f>HYPERLINK("http://dx.doi.org/10.1515/9783110281149")</f>
        <v>http://dx.doi.org/10.1515/9783110281149</v>
      </c>
      <c r="O636" s="32" t="s">
        <v>2585</v>
      </c>
    </row>
    <row r="637" spans="1:15">
      <c r="A637" s="4">
        <v>634</v>
      </c>
      <c r="B637" s="5" t="s">
        <v>1446</v>
      </c>
      <c r="C637" s="5" t="s">
        <v>1476</v>
      </c>
      <c r="D637" s="17">
        <v>591.70000000000005</v>
      </c>
      <c r="E637" s="17" t="s">
        <v>2453</v>
      </c>
      <c r="F637" s="20" t="s">
        <v>3424</v>
      </c>
      <c r="G637" s="20" t="s">
        <v>4073</v>
      </c>
      <c r="H637" s="23" t="s">
        <v>1557</v>
      </c>
      <c r="I637" s="12">
        <v>2011</v>
      </c>
      <c r="J637" s="12">
        <v>1</v>
      </c>
      <c r="K637" s="5" t="s">
        <v>1558</v>
      </c>
      <c r="L637" s="5" t="s">
        <v>1445</v>
      </c>
      <c r="M637" s="12">
        <v>1</v>
      </c>
      <c r="N637" s="34" t="str">
        <f>HYPERLINK("http://dx.doi.org/10.4159/harvard.9780674060852")</f>
        <v>http://dx.doi.org/10.4159/harvard.9780674060852</v>
      </c>
      <c r="O637" s="32" t="s">
        <v>2585</v>
      </c>
    </row>
    <row r="638" spans="1:15">
      <c r="A638" s="4">
        <v>635</v>
      </c>
      <c r="B638" s="5" t="s">
        <v>1446</v>
      </c>
      <c r="C638" s="5" t="s">
        <v>601</v>
      </c>
      <c r="D638" s="17">
        <v>616.04200000000003</v>
      </c>
      <c r="E638" s="17" t="s">
        <v>2454</v>
      </c>
      <c r="F638" s="20" t="s">
        <v>3425</v>
      </c>
      <c r="G638" s="20" t="s">
        <v>4074</v>
      </c>
      <c r="H638" s="23" t="s">
        <v>602</v>
      </c>
      <c r="I638" s="12">
        <v>2013</v>
      </c>
      <c r="J638" s="12">
        <v>1</v>
      </c>
      <c r="K638" s="5" t="s">
        <v>603</v>
      </c>
      <c r="L638" s="5" t="s">
        <v>1445</v>
      </c>
      <c r="M638" s="12">
        <v>1</v>
      </c>
      <c r="N638" s="34" t="str">
        <f>HYPERLINK("http://dx.doi.org/10.4159/harvard.9780674067769")</f>
        <v>http://dx.doi.org/10.4159/harvard.9780674067769</v>
      </c>
      <c r="O638" s="32" t="s">
        <v>2585</v>
      </c>
    </row>
    <row r="639" spans="1:15">
      <c r="A639" s="4">
        <v>636</v>
      </c>
      <c r="B639" s="5" t="s">
        <v>1446</v>
      </c>
      <c r="C639" s="5" t="s">
        <v>1479</v>
      </c>
      <c r="D639" s="17" t="s">
        <v>2455</v>
      </c>
      <c r="E639" s="17" t="s">
        <v>2456</v>
      </c>
      <c r="F639" s="20" t="s">
        <v>3426</v>
      </c>
      <c r="G639" s="20" t="s">
        <v>4075</v>
      </c>
      <c r="H639" s="23" t="s">
        <v>1480</v>
      </c>
      <c r="I639" s="12">
        <v>2012</v>
      </c>
      <c r="J639" s="12">
        <v>1</v>
      </c>
      <c r="K639" s="5" t="s">
        <v>1481</v>
      </c>
      <c r="L639" s="5" t="s">
        <v>1445</v>
      </c>
      <c r="M639" s="12">
        <v>1</v>
      </c>
      <c r="N639" s="34" t="str">
        <f>HYPERLINK("http://dx.doi.org/10.4159/harvard.9780674062757")</f>
        <v>http://dx.doi.org/10.4159/harvard.9780674062757</v>
      </c>
      <c r="O639" s="32" t="s">
        <v>2585</v>
      </c>
    </row>
    <row r="640" spans="1:15">
      <c r="A640" s="27">
        <v>637</v>
      </c>
      <c r="B640" s="28" t="s">
        <v>1446</v>
      </c>
      <c r="C640" s="28" t="s">
        <v>1258</v>
      </c>
      <c r="D640" s="29" t="s">
        <v>2457</v>
      </c>
      <c r="E640" s="29" t="s">
        <v>2458</v>
      </c>
      <c r="F640" s="21" t="s">
        <v>3427</v>
      </c>
      <c r="G640" s="21" t="s">
        <v>4076</v>
      </c>
      <c r="H640" s="25" t="s">
        <v>1259</v>
      </c>
      <c r="I640" s="30">
        <v>2012</v>
      </c>
      <c r="J640" s="30">
        <v>1</v>
      </c>
      <c r="K640" s="28" t="s">
        <v>1260</v>
      </c>
      <c r="L640" s="28" t="s">
        <v>170</v>
      </c>
      <c r="M640" s="30">
        <v>1</v>
      </c>
      <c r="N640" s="35" t="s">
        <v>610</v>
      </c>
      <c r="O640" s="32" t="s">
        <v>2585</v>
      </c>
    </row>
    <row r="641" spans="1:15">
      <c r="A641" s="4">
        <v>638</v>
      </c>
      <c r="B641" s="5" t="s">
        <v>1446</v>
      </c>
      <c r="C641" s="5" t="s">
        <v>1509</v>
      </c>
      <c r="D641" s="17" t="s">
        <v>2459</v>
      </c>
      <c r="E641" s="17" t="s">
        <v>2460</v>
      </c>
      <c r="F641" s="20" t="s">
        <v>3428</v>
      </c>
      <c r="G641" s="20" t="s">
        <v>4077</v>
      </c>
      <c r="H641" s="23" t="s">
        <v>1264</v>
      </c>
      <c r="I641" s="12">
        <v>2013</v>
      </c>
      <c r="J641" s="12">
        <v>1</v>
      </c>
      <c r="K641" s="5" t="s">
        <v>1265</v>
      </c>
      <c r="L641" s="5" t="s">
        <v>170</v>
      </c>
      <c r="M641" s="12">
        <v>1</v>
      </c>
      <c r="N641" s="34" t="str">
        <f>HYPERLINK("http://dx.doi.org/10.1515/9783110295313")</f>
        <v>http://dx.doi.org/10.1515/9783110295313</v>
      </c>
      <c r="O641" s="32" t="s">
        <v>2585</v>
      </c>
    </row>
    <row r="642" spans="1:15">
      <c r="A642" s="4">
        <v>639</v>
      </c>
      <c r="B642" s="5" t="s">
        <v>1446</v>
      </c>
      <c r="C642" s="5" t="s">
        <v>1509</v>
      </c>
      <c r="D642" s="17" t="s">
        <v>2461</v>
      </c>
      <c r="E642" s="17" t="s">
        <v>2462</v>
      </c>
      <c r="F642" s="20" t="s">
        <v>3429</v>
      </c>
      <c r="G642" s="20" t="s">
        <v>4078</v>
      </c>
      <c r="H642" s="23" t="s">
        <v>1289</v>
      </c>
      <c r="I642" s="12">
        <v>2013</v>
      </c>
      <c r="J642" s="12">
        <v>1</v>
      </c>
      <c r="K642" s="5" t="s">
        <v>1290</v>
      </c>
      <c r="L642" s="5" t="s">
        <v>170</v>
      </c>
      <c r="M642" s="12">
        <v>1</v>
      </c>
      <c r="N642" s="34" t="str">
        <f>HYPERLINK("http://dx.doi.org/10.1515/9783110269840")</f>
        <v>http://dx.doi.org/10.1515/9783110269840</v>
      </c>
      <c r="O642" s="32" t="s">
        <v>2585</v>
      </c>
    </row>
    <row r="643" spans="1:15">
      <c r="A643" s="4">
        <v>640</v>
      </c>
      <c r="B643" s="5" t="s">
        <v>1446</v>
      </c>
      <c r="C643" s="5" t="s">
        <v>1509</v>
      </c>
      <c r="D643" s="17" t="s">
        <v>2463</v>
      </c>
      <c r="E643" s="17" t="s">
        <v>2464</v>
      </c>
      <c r="F643" s="20" t="s">
        <v>3430</v>
      </c>
      <c r="G643" s="20" t="s">
        <v>4079</v>
      </c>
      <c r="H643" s="23" t="s">
        <v>1294</v>
      </c>
      <c r="I643" s="12">
        <v>2011</v>
      </c>
      <c r="J643" s="12">
        <v>1</v>
      </c>
      <c r="K643" s="5" t="s">
        <v>1295</v>
      </c>
      <c r="L643" s="5" t="s">
        <v>170</v>
      </c>
      <c r="M643" s="12">
        <v>1</v>
      </c>
      <c r="N643" s="34" t="str">
        <f>HYPERLINK("http://www.degruyter.com/doi/book/10.1515/9783110250114")</f>
        <v>http://www.degruyter.com/doi/book/10.1515/9783110250114</v>
      </c>
      <c r="O643" s="32" t="s">
        <v>2585</v>
      </c>
    </row>
    <row r="644" spans="1:15">
      <c r="A644" s="4">
        <v>641</v>
      </c>
      <c r="B644" s="5" t="s">
        <v>1446</v>
      </c>
      <c r="C644" s="5" t="s">
        <v>1509</v>
      </c>
      <c r="D644" s="17">
        <v>570.15099999999995</v>
      </c>
      <c r="E644" s="17" t="s">
        <v>2465</v>
      </c>
      <c r="F644" s="20" t="s">
        <v>3431</v>
      </c>
      <c r="G644" s="20" t="s">
        <v>4080</v>
      </c>
      <c r="H644" s="23" t="s">
        <v>374</v>
      </c>
      <c r="I644" s="12">
        <v>2013</v>
      </c>
      <c r="J644" s="12">
        <v>1</v>
      </c>
      <c r="K644" s="5" t="s">
        <v>375</v>
      </c>
      <c r="L644" s="5" t="s">
        <v>170</v>
      </c>
      <c r="M644" s="12">
        <v>1</v>
      </c>
      <c r="N644" s="34" t="str">
        <f>HYPERLINK("http://www.degruyter.com/search?f_0=isbnissn&amp;q_0=9783110288537&amp;searchTitles=true")</f>
        <v>http://www.degruyter.com/search?f_0=isbnissn&amp;q_0=9783110288537&amp;searchTitles=true</v>
      </c>
      <c r="O644" s="32" t="s">
        <v>2585</v>
      </c>
    </row>
    <row r="645" spans="1:15">
      <c r="A645" s="4">
        <v>642</v>
      </c>
      <c r="B645" s="5" t="s">
        <v>1446</v>
      </c>
      <c r="C645" s="5" t="s">
        <v>601</v>
      </c>
      <c r="D645" s="17" t="s">
        <v>2466</v>
      </c>
      <c r="E645" s="17" t="s">
        <v>2467</v>
      </c>
      <c r="F645" s="20" t="s">
        <v>3432</v>
      </c>
      <c r="G645" s="20" t="s">
        <v>4081</v>
      </c>
      <c r="H645" s="23" t="s">
        <v>1484</v>
      </c>
      <c r="I645" s="12">
        <v>2011</v>
      </c>
      <c r="J645" s="12">
        <v>1</v>
      </c>
      <c r="K645" s="5" t="s">
        <v>1485</v>
      </c>
      <c r="L645" s="5" t="s">
        <v>170</v>
      </c>
      <c r="M645" s="12">
        <v>1</v>
      </c>
      <c r="N645" s="34" t="str">
        <f>HYPERLINK("http://www.degruyter.com/doi/book/10.1515/9783110252361")</f>
        <v>http://www.degruyter.com/doi/book/10.1515/9783110252361</v>
      </c>
      <c r="O645" s="32" t="s">
        <v>2585</v>
      </c>
    </row>
    <row r="646" spans="1:15">
      <c r="A646" s="4">
        <v>643</v>
      </c>
      <c r="B646" s="5" t="s">
        <v>1446</v>
      </c>
      <c r="C646" s="5" t="s">
        <v>167</v>
      </c>
      <c r="D646" s="17" t="s">
        <v>2468</v>
      </c>
      <c r="E646" s="17" t="s">
        <v>2469</v>
      </c>
      <c r="F646" s="20" t="s">
        <v>3433</v>
      </c>
      <c r="G646" s="20" t="s">
        <v>4082</v>
      </c>
      <c r="H646" s="23" t="s">
        <v>168</v>
      </c>
      <c r="I646" s="12">
        <v>2013</v>
      </c>
      <c r="J646" s="12">
        <v>1</v>
      </c>
      <c r="K646" s="5" t="s">
        <v>169</v>
      </c>
      <c r="L646" s="5" t="s">
        <v>170</v>
      </c>
      <c r="M646" s="12">
        <v>1</v>
      </c>
      <c r="N646" s="34" t="str">
        <f>HYPERLINK("http://dx.doi.org/10.1515/9783110267426")</f>
        <v>http://dx.doi.org/10.1515/9783110267426</v>
      </c>
      <c r="O646" s="32" t="s">
        <v>2585</v>
      </c>
    </row>
    <row r="647" spans="1:15">
      <c r="A647" s="4">
        <v>644</v>
      </c>
      <c r="B647" s="5" t="s">
        <v>1446</v>
      </c>
      <c r="C647" s="5" t="s">
        <v>601</v>
      </c>
      <c r="D647" s="17" t="s">
        <v>2470</v>
      </c>
      <c r="E647" s="17" t="s">
        <v>2471</v>
      </c>
      <c r="F647" s="20" t="s">
        <v>3434</v>
      </c>
      <c r="G647" s="20" t="s">
        <v>4083</v>
      </c>
      <c r="H647" s="23" t="s">
        <v>1472</v>
      </c>
      <c r="I647" s="12">
        <v>2013</v>
      </c>
      <c r="J647" s="12">
        <v>1</v>
      </c>
      <c r="K647" s="5" t="s">
        <v>1473</v>
      </c>
      <c r="L647" s="5" t="s">
        <v>170</v>
      </c>
      <c r="M647" s="12">
        <v>1</v>
      </c>
      <c r="N647" s="34" t="str">
        <f>HYPERLINK("http://dx.doi.org/10.1515/9783110284959")</f>
        <v>http://dx.doi.org/10.1515/9783110284959</v>
      </c>
      <c r="O647" s="32" t="s">
        <v>2585</v>
      </c>
    </row>
    <row r="648" spans="1:15">
      <c r="A648" s="4">
        <v>645</v>
      </c>
      <c r="B648" s="5" t="s">
        <v>1446</v>
      </c>
      <c r="C648" s="5" t="s">
        <v>1509</v>
      </c>
      <c r="D648" s="17">
        <v>519.23</v>
      </c>
      <c r="E648" s="17" t="s">
        <v>2472</v>
      </c>
      <c r="F648" s="20" t="s">
        <v>3435</v>
      </c>
      <c r="G648" s="20" t="s">
        <v>4084</v>
      </c>
      <c r="H648" s="23" t="s">
        <v>1606</v>
      </c>
      <c r="I648" s="12">
        <v>2013</v>
      </c>
      <c r="J648" s="12">
        <v>2</v>
      </c>
      <c r="K648" s="5" t="s">
        <v>1607</v>
      </c>
      <c r="L648" s="5" t="s">
        <v>170</v>
      </c>
      <c r="M648" s="12">
        <v>1</v>
      </c>
      <c r="N648" s="34" t="str">
        <f>HYPERLINK("http://www.degruyter.com/search?f_0=isbnissn&amp;q_0=9783110293609&amp;searchTitles=true")</f>
        <v>http://www.degruyter.com/search?f_0=isbnissn&amp;q_0=9783110293609&amp;searchTitles=true</v>
      </c>
      <c r="O648" s="32" t="s">
        <v>2585</v>
      </c>
    </row>
    <row r="649" spans="1:15">
      <c r="A649" s="4">
        <v>646</v>
      </c>
      <c r="B649" s="5" t="s">
        <v>1446</v>
      </c>
      <c r="C649" s="5" t="s">
        <v>1476</v>
      </c>
      <c r="D649" s="17" t="s">
        <v>2473</v>
      </c>
      <c r="E649" s="17" t="s">
        <v>2474</v>
      </c>
      <c r="F649" s="20" t="s">
        <v>3436</v>
      </c>
      <c r="G649" s="20" t="s">
        <v>4085</v>
      </c>
      <c r="H649" s="23" t="s">
        <v>3891</v>
      </c>
      <c r="I649" s="12">
        <v>2013</v>
      </c>
      <c r="J649" s="12">
        <v>1</v>
      </c>
      <c r="K649" s="5" t="s">
        <v>3892</v>
      </c>
      <c r="L649" s="5" t="s">
        <v>1445</v>
      </c>
      <c r="M649" s="12">
        <v>1</v>
      </c>
      <c r="N649" s="34" t="str">
        <f>HYPERLINK("http://dx.doi.org/10.4159/harvard.9780674075542")</f>
        <v>http://dx.doi.org/10.4159/harvard.9780674075542</v>
      </c>
      <c r="O649" s="32" t="s">
        <v>2585</v>
      </c>
    </row>
    <row r="650" spans="1:15">
      <c r="A650" s="4">
        <v>647</v>
      </c>
      <c r="B650" s="9" t="s">
        <v>1446</v>
      </c>
      <c r="C650" s="9" t="s">
        <v>1476</v>
      </c>
      <c r="D650" s="18" t="s">
        <v>2475</v>
      </c>
      <c r="E650" s="18" t="s">
        <v>2476</v>
      </c>
      <c r="F650" s="22" t="s">
        <v>3437</v>
      </c>
      <c r="G650" s="22" t="s">
        <v>4086</v>
      </c>
      <c r="H650" s="26" t="s">
        <v>378</v>
      </c>
      <c r="I650" s="8">
        <v>2013</v>
      </c>
      <c r="J650" s="8">
        <v>1</v>
      </c>
      <c r="K650" s="9" t="s">
        <v>379</v>
      </c>
      <c r="L650" s="9" t="s">
        <v>1445</v>
      </c>
      <c r="M650" s="8">
        <v>1</v>
      </c>
      <c r="N650" s="34" t="str">
        <f>HYPERLINK("http://www.degruyter.com/doi/book/10.4159/harvard.9780674076419")</f>
        <v>http://www.degruyter.com/doi/book/10.4159/harvard.9780674076419</v>
      </c>
      <c r="O650" s="32" t="s">
        <v>2585</v>
      </c>
    </row>
    <row r="651" spans="1:15">
      <c r="A651" s="4">
        <v>648</v>
      </c>
      <c r="B651" s="9" t="s">
        <v>306</v>
      </c>
      <c r="C651" s="9" t="s">
        <v>1128</v>
      </c>
      <c r="D651" s="18" t="s">
        <v>2477</v>
      </c>
      <c r="E651" s="18" t="s">
        <v>2478</v>
      </c>
      <c r="F651" s="22" t="s">
        <v>3438</v>
      </c>
      <c r="G651" s="22" t="s">
        <v>4087</v>
      </c>
      <c r="H651" s="26" t="s">
        <v>1129</v>
      </c>
      <c r="I651" s="8">
        <v>2012</v>
      </c>
      <c r="J651" s="8">
        <v>1</v>
      </c>
      <c r="K651" s="9" t="s">
        <v>1130</v>
      </c>
      <c r="L651" s="9" t="s">
        <v>317</v>
      </c>
      <c r="M651" s="8">
        <v>5</v>
      </c>
      <c r="N651" s="34" t="str">
        <f>HYPERLINK("http://ebooks.abc-clio.com/?isbn=9780313393068")</f>
        <v>http://ebooks.abc-clio.com/?isbn=9780313393068</v>
      </c>
      <c r="O651" s="32" t="s">
        <v>2581</v>
      </c>
    </row>
    <row r="652" spans="1:15">
      <c r="A652" s="4">
        <v>649</v>
      </c>
      <c r="B652" s="9" t="s">
        <v>306</v>
      </c>
      <c r="C652" s="9" t="s">
        <v>1395</v>
      </c>
      <c r="D652" s="18" t="s">
        <v>2479</v>
      </c>
      <c r="E652" s="18" t="s">
        <v>2480</v>
      </c>
      <c r="F652" s="22" t="s">
        <v>3439</v>
      </c>
      <c r="G652" s="22" t="s">
        <v>4088</v>
      </c>
      <c r="H652" s="26" t="s">
        <v>1131</v>
      </c>
      <c r="I652" s="8">
        <v>2012</v>
      </c>
      <c r="J652" s="8">
        <v>1</v>
      </c>
      <c r="K652" s="9" t="s">
        <v>1132</v>
      </c>
      <c r="L652" s="9" t="s">
        <v>2606</v>
      </c>
      <c r="M652" s="8">
        <v>3</v>
      </c>
      <c r="N652" s="34" t="str">
        <f>HYPERLINK("http://ebooks.abc-clio.com/?isbn=9781598846584")</f>
        <v>http://ebooks.abc-clio.com/?isbn=9781598846584</v>
      </c>
      <c r="O652" s="32" t="s">
        <v>2581</v>
      </c>
    </row>
    <row r="653" spans="1:15">
      <c r="A653" s="4">
        <v>650</v>
      </c>
      <c r="B653" s="9" t="s">
        <v>306</v>
      </c>
      <c r="C653" s="9" t="s">
        <v>878</v>
      </c>
      <c r="D653" s="18" t="s">
        <v>4154</v>
      </c>
      <c r="E653" s="18" t="s">
        <v>4155</v>
      </c>
      <c r="F653" s="22" t="s">
        <v>3440</v>
      </c>
      <c r="G653" s="22" t="s">
        <v>4089</v>
      </c>
      <c r="H653" s="26" t="s">
        <v>1133</v>
      </c>
      <c r="I653" s="8">
        <v>2012</v>
      </c>
      <c r="J653" s="8">
        <v>1</v>
      </c>
      <c r="K653" s="9" t="s">
        <v>132</v>
      </c>
      <c r="L653" s="9" t="s">
        <v>310</v>
      </c>
      <c r="M653" s="8">
        <v>3</v>
      </c>
      <c r="N653" s="34" t="str">
        <f>HYPERLINK("http://ebooks.abc-clio.com/?isbn=9780313379895")</f>
        <v>http://ebooks.abc-clio.com/?isbn=9780313379895</v>
      </c>
      <c r="O653" s="32" t="s">
        <v>2581</v>
      </c>
    </row>
    <row r="654" spans="1:15">
      <c r="A654" s="4">
        <v>651</v>
      </c>
      <c r="B654" s="9" t="s">
        <v>306</v>
      </c>
      <c r="C654" s="9" t="s">
        <v>875</v>
      </c>
      <c r="D654" s="18" t="s">
        <v>2481</v>
      </c>
      <c r="E654" s="18" t="s">
        <v>2482</v>
      </c>
      <c r="F654" s="22" t="s">
        <v>3441</v>
      </c>
      <c r="G654" s="22" t="s">
        <v>4090</v>
      </c>
      <c r="H654" s="26" t="s">
        <v>1134</v>
      </c>
      <c r="I654" s="8">
        <v>2012</v>
      </c>
      <c r="J654" s="8">
        <v>1</v>
      </c>
      <c r="K654" s="9" t="s">
        <v>1135</v>
      </c>
      <c r="L654" s="9" t="s">
        <v>310</v>
      </c>
      <c r="M654" s="8">
        <v>1</v>
      </c>
      <c r="N654" s="34" t="str">
        <f>HYPERLINK("http://ebooks.abc-clio.com/?isbn=9781567207118")</f>
        <v>http://ebooks.abc-clio.com/?isbn=9781567207118</v>
      </c>
      <c r="O654" s="32" t="s">
        <v>2581</v>
      </c>
    </row>
    <row r="655" spans="1:15">
      <c r="A655" s="4">
        <v>652</v>
      </c>
      <c r="B655" s="9" t="s">
        <v>306</v>
      </c>
      <c r="C655" s="9" t="s">
        <v>1136</v>
      </c>
      <c r="D655" s="18" t="s">
        <v>2483</v>
      </c>
      <c r="E655" s="18" t="s">
        <v>2484</v>
      </c>
      <c r="F655" s="22" t="s">
        <v>3442</v>
      </c>
      <c r="G655" s="22" t="s">
        <v>4091</v>
      </c>
      <c r="H655" s="26" t="s">
        <v>1137</v>
      </c>
      <c r="I655" s="8">
        <v>2012</v>
      </c>
      <c r="J655" s="8">
        <v>1</v>
      </c>
      <c r="K655" s="9" t="s">
        <v>1138</v>
      </c>
      <c r="L655" s="9" t="s">
        <v>310</v>
      </c>
      <c r="M655" s="8">
        <v>1</v>
      </c>
      <c r="N655" s="34" t="str">
        <f>HYPERLINK("http://ebooks.abc-clio.com/?isbn=9780313391620")</f>
        <v>http://ebooks.abc-clio.com/?isbn=9780313391620</v>
      </c>
      <c r="O655" s="32" t="s">
        <v>2581</v>
      </c>
    </row>
    <row r="656" spans="1:15">
      <c r="A656" s="4">
        <v>653</v>
      </c>
      <c r="B656" s="9" t="s">
        <v>306</v>
      </c>
      <c r="C656" s="9" t="s">
        <v>101</v>
      </c>
      <c r="D656" s="18" t="s">
        <v>2485</v>
      </c>
      <c r="E656" s="18" t="s">
        <v>2486</v>
      </c>
      <c r="F656" s="22" t="s">
        <v>3443</v>
      </c>
      <c r="G656" s="22" t="s">
        <v>4092</v>
      </c>
      <c r="H656" s="26" t="s">
        <v>1139</v>
      </c>
      <c r="I656" s="8">
        <v>2012</v>
      </c>
      <c r="J656" s="8">
        <v>1</v>
      </c>
      <c r="K656" s="9" t="s">
        <v>1140</v>
      </c>
      <c r="L656" s="9" t="s">
        <v>2606</v>
      </c>
      <c r="M656" s="8">
        <v>1</v>
      </c>
      <c r="N656" s="34" t="str">
        <f>HYPERLINK("http://ebooks.abc-clio.com/?isbn=9781598845952")</f>
        <v>http://ebooks.abc-clio.com/?isbn=9781598845952</v>
      </c>
      <c r="O656" s="32" t="s">
        <v>2581</v>
      </c>
    </row>
    <row r="657" spans="1:15">
      <c r="A657" s="4">
        <v>654</v>
      </c>
      <c r="B657" s="9" t="s">
        <v>306</v>
      </c>
      <c r="C657" s="9" t="s">
        <v>1141</v>
      </c>
      <c r="D657" s="18" t="s">
        <v>4505</v>
      </c>
      <c r="E657" s="18" t="s">
        <v>2487</v>
      </c>
      <c r="F657" s="22" t="s">
        <v>3444</v>
      </c>
      <c r="G657" s="22" t="s">
        <v>4093</v>
      </c>
      <c r="H657" s="26" t="s">
        <v>1142</v>
      </c>
      <c r="I657" s="8">
        <v>2012</v>
      </c>
      <c r="J657" s="8">
        <v>1</v>
      </c>
      <c r="K657" s="9" t="s">
        <v>1434</v>
      </c>
      <c r="L657" s="9" t="s">
        <v>310</v>
      </c>
      <c r="M657" s="8">
        <v>1</v>
      </c>
      <c r="N657" s="34" t="str">
        <f>HYPERLINK("http://ebooks.abc-clio.com/?isbn=9781440828539")</f>
        <v>http://ebooks.abc-clio.com/?isbn=9781440828539</v>
      </c>
      <c r="O657" s="32" t="s">
        <v>2581</v>
      </c>
    </row>
    <row r="658" spans="1:15">
      <c r="A658" s="4">
        <v>655</v>
      </c>
      <c r="B658" s="9" t="s">
        <v>306</v>
      </c>
      <c r="C658" s="9" t="s">
        <v>886</v>
      </c>
      <c r="D658" s="18" t="s">
        <v>2488</v>
      </c>
      <c r="E658" s="18" t="s">
        <v>2489</v>
      </c>
      <c r="F658" s="22" t="s">
        <v>3445</v>
      </c>
      <c r="G658" s="22" t="s">
        <v>4094</v>
      </c>
      <c r="H658" s="26" t="s">
        <v>1143</v>
      </c>
      <c r="I658" s="8">
        <v>2012</v>
      </c>
      <c r="J658" s="8">
        <v>1</v>
      </c>
      <c r="K658" s="9" t="s">
        <v>1144</v>
      </c>
      <c r="L658" s="9" t="s">
        <v>2606</v>
      </c>
      <c r="M658" s="8">
        <v>2</v>
      </c>
      <c r="N658" s="34" t="str">
        <f>HYPERLINK("http://ebooks.abc-clio.com/?isbn=9780313349492")</f>
        <v>http://ebooks.abc-clio.com/?isbn=9780313349492</v>
      </c>
      <c r="O658" s="32" t="s">
        <v>2581</v>
      </c>
    </row>
    <row r="659" spans="1:15">
      <c r="A659" s="4">
        <v>656</v>
      </c>
      <c r="B659" s="9" t="s">
        <v>306</v>
      </c>
      <c r="C659" s="9" t="s">
        <v>1145</v>
      </c>
      <c r="D659" s="18" t="s">
        <v>2490</v>
      </c>
      <c r="E659" s="18" t="s">
        <v>4191</v>
      </c>
      <c r="F659" s="22" t="s">
        <v>3446</v>
      </c>
      <c r="G659" s="22" t="s">
        <v>4095</v>
      </c>
      <c r="H659" s="26" t="s">
        <v>1146</v>
      </c>
      <c r="I659" s="8">
        <v>2012</v>
      </c>
      <c r="J659" s="8">
        <v>1</v>
      </c>
      <c r="K659" s="9" t="s">
        <v>1147</v>
      </c>
      <c r="L659" s="9" t="s">
        <v>1420</v>
      </c>
      <c r="M659" s="8">
        <v>1</v>
      </c>
      <c r="N659" s="34" t="str">
        <f>HYPERLINK("http://ebooks.abc-clio.com/?isbn=9781586835460")</f>
        <v>http://ebooks.abc-clio.com/?isbn=9781586835460</v>
      </c>
      <c r="O659" s="32" t="s">
        <v>2581</v>
      </c>
    </row>
    <row r="660" spans="1:15">
      <c r="A660" s="4">
        <v>657</v>
      </c>
      <c r="B660" s="9" t="s">
        <v>306</v>
      </c>
      <c r="C660" s="9" t="s">
        <v>1128</v>
      </c>
      <c r="D660" s="18" t="s">
        <v>2491</v>
      </c>
      <c r="E660" s="18" t="s">
        <v>2492</v>
      </c>
      <c r="F660" s="22" t="s">
        <v>3447</v>
      </c>
      <c r="G660" s="22" t="s">
        <v>4096</v>
      </c>
      <c r="H660" s="26" t="s">
        <v>1148</v>
      </c>
      <c r="I660" s="8">
        <v>2012</v>
      </c>
      <c r="J660" s="8">
        <v>1</v>
      </c>
      <c r="K660" s="9" t="s">
        <v>1149</v>
      </c>
      <c r="L660" s="9" t="s">
        <v>310</v>
      </c>
      <c r="M660" s="8">
        <v>1</v>
      </c>
      <c r="N660" s="34" t="str">
        <f>HYPERLINK("http://ebooks.abc-clio.com/?isbn=9780313345173")</f>
        <v>http://ebooks.abc-clio.com/?isbn=9780313345173</v>
      </c>
      <c r="O660" s="32" t="s">
        <v>2581</v>
      </c>
    </row>
    <row r="661" spans="1:15">
      <c r="A661" s="4">
        <v>658</v>
      </c>
      <c r="B661" s="9" t="s">
        <v>306</v>
      </c>
      <c r="C661" s="9" t="s">
        <v>1150</v>
      </c>
      <c r="D661" s="18" t="s">
        <v>2493</v>
      </c>
      <c r="E661" s="18" t="s">
        <v>2494</v>
      </c>
      <c r="F661" s="22" t="s">
        <v>3448</v>
      </c>
      <c r="G661" s="22" t="s">
        <v>4097</v>
      </c>
      <c r="H661" s="26" t="s">
        <v>1151</v>
      </c>
      <c r="I661" s="8">
        <v>2012</v>
      </c>
      <c r="J661" s="8">
        <v>1</v>
      </c>
      <c r="K661" s="9" t="s">
        <v>1152</v>
      </c>
      <c r="L661" s="9" t="s">
        <v>310</v>
      </c>
      <c r="M661" s="8">
        <v>1</v>
      </c>
      <c r="N661" s="34" t="str">
        <f>HYPERLINK("http://ebooks.abc-clio.com/?isbn=9781440801129")</f>
        <v>http://ebooks.abc-clio.com/?isbn=9781440801129</v>
      </c>
      <c r="O661" s="32" t="s">
        <v>2581</v>
      </c>
    </row>
    <row r="662" spans="1:15">
      <c r="A662" s="4">
        <v>659</v>
      </c>
      <c r="B662" s="9" t="s">
        <v>306</v>
      </c>
      <c r="C662" s="9" t="s">
        <v>1145</v>
      </c>
      <c r="D662" s="18" t="s">
        <v>326</v>
      </c>
      <c r="E662" s="18" t="s">
        <v>2495</v>
      </c>
      <c r="F662" s="22" t="s">
        <v>3449</v>
      </c>
      <c r="G662" s="22" t="s">
        <v>4098</v>
      </c>
      <c r="H662" s="26" t="s">
        <v>1153</v>
      </c>
      <c r="I662" s="8">
        <v>2012</v>
      </c>
      <c r="J662" s="8">
        <v>1</v>
      </c>
      <c r="K662" s="9" t="s">
        <v>1154</v>
      </c>
      <c r="L662" s="9" t="s">
        <v>1420</v>
      </c>
      <c r="M662" s="8">
        <v>1</v>
      </c>
      <c r="N662" s="34" t="str">
        <f>HYPERLINK("http://ebooks.abc-clio.com/?isbn=9781586835385")</f>
        <v>http://ebooks.abc-clio.com/?isbn=9781586835385</v>
      </c>
      <c r="O662" s="32" t="s">
        <v>2581</v>
      </c>
    </row>
    <row r="663" spans="1:15">
      <c r="A663" s="4">
        <v>660</v>
      </c>
      <c r="B663" s="9" t="s">
        <v>306</v>
      </c>
      <c r="C663" s="9" t="s">
        <v>1437</v>
      </c>
      <c r="D663" s="18" t="s">
        <v>2496</v>
      </c>
      <c r="E663" s="18" t="s">
        <v>2497</v>
      </c>
      <c r="F663" s="22" t="s">
        <v>3450</v>
      </c>
      <c r="G663" s="22" t="s">
        <v>4099</v>
      </c>
      <c r="H663" s="26" t="s">
        <v>1155</v>
      </c>
      <c r="I663" s="8">
        <v>2012</v>
      </c>
      <c r="J663" s="8">
        <v>1</v>
      </c>
      <c r="K663" s="9" t="s">
        <v>1156</v>
      </c>
      <c r="L663" s="9" t="s">
        <v>317</v>
      </c>
      <c r="M663" s="8">
        <v>1</v>
      </c>
      <c r="N663" s="34" t="str">
        <f>HYPERLINK("http://ebooks.abc-clio.com/?isbn=9781598849790")</f>
        <v>http://ebooks.abc-clio.com/?isbn=9781598849790</v>
      </c>
      <c r="O663" s="32" t="s">
        <v>2581</v>
      </c>
    </row>
    <row r="664" spans="1:15">
      <c r="A664" s="4">
        <v>661</v>
      </c>
      <c r="B664" s="9" t="s">
        <v>306</v>
      </c>
      <c r="C664" s="9" t="s">
        <v>714</v>
      </c>
      <c r="D664" s="18" t="s">
        <v>2498</v>
      </c>
      <c r="E664" s="18" t="s">
        <v>2499</v>
      </c>
      <c r="F664" s="22" t="s">
        <v>3451</v>
      </c>
      <c r="G664" s="22" t="s">
        <v>4100</v>
      </c>
      <c r="H664" s="26" t="s">
        <v>1157</v>
      </c>
      <c r="I664" s="8">
        <v>2012</v>
      </c>
      <c r="J664" s="8">
        <v>1</v>
      </c>
      <c r="K664" s="9" t="s">
        <v>1158</v>
      </c>
      <c r="L664" s="9" t="s">
        <v>310</v>
      </c>
      <c r="M664" s="8">
        <v>1</v>
      </c>
      <c r="N664" s="34" t="str">
        <f>HYPERLINK("http://ebooks.abc-clio.com/?isbn=9781440803123")</f>
        <v>http://ebooks.abc-clio.com/?isbn=9781440803123</v>
      </c>
      <c r="O664" s="32" t="s">
        <v>2581</v>
      </c>
    </row>
    <row r="665" spans="1:15">
      <c r="A665" s="4">
        <v>662</v>
      </c>
      <c r="B665" s="9" t="s">
        <v>1446</v>
      </c>
      <c r="C665" s="9" t="s">
        <v>481</v>
      </c>
      <c r="D665" s="18" t="s">
        <v>2500</v>
      </c>
      <c r="E665" s="18" t="s">
        <v>2501</v>
      </c>
      <c r="F665" s="22" t="s">
        <v>3452</v>
      </c>
      <c r="G665" s="22" t="s">
        <v>4101</v>
      </c>
      <c r="H665" s="26" t="s">
        <v>1159</v>
      </c>
      <c r="I665" s="8">
        <v>2012</v>
      </c>
      <c r="J665" s="8">
        <v>1</v>
      </c>
      <c r="K665" s="9" t="s">
        <v>1160</v>
      </c>
      <c r="L665" s="9" t="s">
        <v>305</v>
      </c>
      <c r="M665" s="8">
        <v>1</v>
      </c>
      <c r="N665" s="34" t="str">
        <f>HYPERLINK("http://services.igi-global.com/resolvedoi/resolve.aspx?doi=10.4018/978-1-46661-842-8")</f>
        <v>http://services.igi-global.com/resolvedoi/resolve.aspx?doi=10.4018/978-1-46661-842-8</v>
      </c>
      <c r="O665" s="32" t="s">
        <v>2582</v>
      </c>
    </row>
    <row r="666" spans="1:15">
      <c r="A666" s="4">
        <v>663</v>
      </c>
      <c r="B666" s="9" t="s">
        <v>1446</v>
      </c>
      <c r="C666" s="9" t="s">
        <v>481</v>
      </c>
      <c r="D666" s="18" t="s">
        <v>4411</v>
      </c>
      <c r="E666" s="18" t="s">
        <v>2502</v>
      </c>
      <c r="F666" s="22" t="s">
        <v>3453</v>
      </c>
      <c r="G666" s="22" t="s">
        <v>4102</v>
      </c>
      <c r="H666" s="26" t="s">
        <v>1161</v>
      </c>
      <c r="I666" s="8">
        <v>2012</v>
      </c>
      <c r="J666" s="8">
        <v>1</v>
      </c>
      <c r="K666" s="9" t="s">
        <v>1162</v>
      </c>
      <c r="L666" s="9" t="s">
        <v>305</v>
      </c>
      <c r="M666" s="8">
        <v>1</v>
      </c>
      <c r="N666" s="34" t="str">
        <f>HYPERLINK("http://services.igi-global.com/resolvedoi/resolve.aspx?doi=10.4018/978-1-61350-344-7")</f>
        <v>http://services.igi-global.com/resolvedoi/resolve.aspx?doi=10.4018/978-1-61350-344-7</v>
      </c>
      <c r="O666" s="32" t="s">
        <v>2582</v>
      </c>
    </row>
    <row r="667" spans="1:15">
      <c r="A667" s="4">
        <v>664</v>
      </c>
      <c r="B667" s="9" t="s">
        <v>306</v>
      </c>
      <c r="C667" s="9" t="s">
        <v>1163</v>
      </c>
      <c r="D667" s="18" t="s">
        <v>2503</v>
      </c>
      <c r="E667" s="18" t="s">
        <v>2504</v>
      </c>
      <c r="F667" s="22" t="s">
        <v>3454</v>
      </c>
      <c r="G667" s="22" t="s">
        <v>4103</v>
      </c>
      <c r="H667" s="26" t="s">
        <v>1164</v>
      </c>
      <c r="I667" s="8">
        <v>2012</v>
      </c>
      <c r="J667" s="8">
        <v>1</v>
      </c>
      <c r="K667" s="10" t="s">
        <v>611</v>
      </c>
      <c r="L667" s="9" t="s">
        <v>783</v>
      </c>
      <c r="M667" s="8">
        <v>1</v>
      </c>
      <c r="N667" s="34" t="str">
        <f>HYPERLINK("http://www.tandfebooks.com/isbn/9780203347157")</f>
        <v>http://www.tandfebooks.com/isbn/9780203347157</v>
      </c>
      <c r="O667" s="32" t="s">
        <v>2584</v>
      </c>
    </row>
    <row r="668" spans="1:15">
      <c r="A668" s="4">
        <v>665</v>
      </c>
      <c r="B668" s="9" t="s">
        <v>306</v>
      </c>
      <c r="C668" s="9" t="s">
        <v>1165</v>
      </c>
      <c r="D668" s="18" t="s">
        <v>2505</v>
      </c>
      <c r="E668" s="18" t="s">
        <v>2506</v>
      </c>
      <c r="F668" s="22" t="s">
        <v>3455</v>
      </c>
      <c r="G668" s="22" t="s">
        <v>4104</v>
      </c>
      <c r="H668" s="26" t="s">
        <v>1166</v>
      </c>
      <c r="I668" s="8">
        <v>2012</v>
      </c>
      <c r="J668" s="8">
        <v>1</v>
      </c>
      <c r="K668" s="10" t="s">
        <v>612</v>
      </c>
      <c r="L668" s="9" t="s">
        <v>783</v>
      </c>
      <c r="M668" s="8">
        <v>1</v>
      </c>
      <c r="N668" s="34" t="str">
        <f>HYPERLINK("http://www.tandfebooks.com/isbn/9780203145050")</f>
        <v>http://www.tandfebooks.com/isbn/9780203145050</v>
      </c>
      <c r="O668" s="32" t="s">
        <v>2584</v>
      </c>
    </row>
    <row r="669" spans="1:15">
      <c r="A669" s="4">
        <v>666</v>
      </c>
      <c r="B669" s="9" t="s">
        <v>306</v>
      </c>
      <c r="C669" s="9" t="s">
        <v>1167</v>
      </c>
      <c r="D669" s="18" t="s">
        <v>2507</v>
      </c>
      <c r="E669" s="18" t="s">
        <v>2508</v>
      </c>
      <c r="F669" s="22" t="s">
        <v>3456</v>
      </c>
      <c r="G669" s="22" t="s">
        <v>4105</v>
      </c>
      <c r="H669" s="26" t="s">
        <v>1168</v>
      </c>
      <c r="I669" s="8">
        <v>2012</v>
      </c>
      <c r="J669" s="8">
        <v>1</v>
      </c>
      <c r="K669" s="10" t="s">
        <v>613</v>
      </c>
      <c r="L669" s="9" t="s">
        <v>783</v>
      </c>
      <c r="M669" s="8">
        <v>1</v>
      </c>
      <c r="N669" s="34" t="str">
        <f>HYPERLINK("http://www.tandfebooks.com/isbn/9780203804803")</f>
        <v>http://www.tandfebooks.com/isbn/9780203804803</v>
      </c>
      <c r="O669" s="32" t="s">
        <v>2584</v>
      </c>
    </row>
    <row r="670" spans="1:15">
      <c r="A670" s="4">
        <v>667</v>
      </c>
      <c r="B670" s="9" t="s">
        <v>306</v>
      </c>
      <c r="C670" s="9" t="s">
        <v>1575</v>
      </c>
      <c r="D670" s="18" t="s">
        <v>2509</v>
      </c>
      <c r="E670" s="18" t="s">
        <v>2510</v>
      </c>
      <c r="F670" s="22" t="s">
        <v>3457</v>
      </c>
      <c r="G670" s="22" t="s">
        <v>4106</v>
      </c>
      <c r="H670" s="26" t="s">
        <v>1169</v>
      </c>
      <c r="I670" s="8">
        <v>2012</v>
      </c>
      <c r="J670" s="8">
        <v>1</v>
      </c>
      <c r="K670" s="9" t="s">
        <v>1170</v>
      </c>
      <c r="L670" s="9" t="s">
        <v>955</v>
      </c>
      <c r="M670" s="8">
        <v>1</v>
      </c>
      <c r="N670" s="34" t="str">
        <f>HYPERLINK("http://www.sciencedirect.com/science/book/9781843345893")</f>
        <v>http://www.sciencedirect.com/science/book/9781843345893</v>
      </c>
      <c r="O670" s="32" t="s">
        <v>956</v>
      </c>
    </row>
    <row r="671" spans="1:15">
      <c r="A671" s="4">
        <v>668</v>
      </c>
      <c r="B671" s="9" t="s">
        <v>1446</v>
      </c>
      <c r="C671" s="9" t="s">
        <v>1171</v>
      </c>
      <c r="D671" s="18" t="s">
        <v>2511</v>
      </c>
      <c r="E671" s="18" t="s">
        <v>2512</v>
      </c>
      <c r="F671" s="22" t="s">
        <v>3458</v>
      </c>
      <c r="G671" s="22" t="s">
        <v>4107</v>
      </c>
      <c r="H671" s="26" t="s">
        <v>1172</v>
      </c>
      <c r="I671" s="8">
        <v>2012</v>
      </c>
      <c r="J671" s="8">
        <v>1</v>
      </c>
      <c r="K671" s="9" t="s">
        <v>1173</v>
      </c>
      <c r="L671" s="9" t="s">
        <v>956</v>
      </c>
      <c r="M671" s="8">
        <v>1</v>
      </c>
      <c r="N671" s="34" t="str">
        <f>HYPERLINK("http://www.sciencedirect.com/science/book/9781845695613")</f>
        <v>http://www.sciencedirect.com/science/book/9781845695613</v>
      </c>
      <c r="O671" s="32" t="s">
        <v>956</v>
      </c>
    </row>
    <row r="672" spans="1:15">
      <c r="A672" s="4">
        <v>669</v>
      </c>
      <c r="B672" s="9" t="s">
        <v>1446</v>
      </c>
      <c r="C672" s="9" t="s">
        <v>993</v>
      </c>
      <c r="D672" s="18" t="s">
        <v>2513</v>
      </c>
      <c r="E672" s="18" t="s">
        <v>2514</v>
      </c>
      <c r="F672" s="22" t="s">
        <v>3459</v>
      </c>
      <c r="G672" s="22" t="s">
        <v>4108</v>
      </c>
      <c r="H672" s="26" t="s">
        <v>1174</v>
      </c>
      <c r="I672" s="8">
        <v>2012</v>
      </c>
      <c r="J672" s="8">
        <v>1</v>
      </c>
      <c r="K672" s="9" t="s">
        <v>1175</v>
      </c>
      <c r="L672" s="9" t="s">
        <v>956</v>
      </c>
      <c r="M672" s="8">
        <v>1</v>
      </c>
      <c r="N672" s="34" t="str">
        <f>HYPERLINK("http://www.sciencedirect.com/science/book/9781845697518")</f>
        <v>http://www.sciencedirect.com/science/book/9781845697518</v>
      </c>
      <c r="O672" s="32" t="s">
        <v>956</v>
      </c>
    </row>
    <row r="673" spans="1:15">
      <c r="A673" s="4">
        <v>670</v>
      </c>
      <c r="B673" s="9" t="s">
        <v>1446</v>
      </c>
      <c r="C673" s="9" t="s">
        <v>1176</v>
      </c>
      <c r="D673" s="18" t="s">
        <v>2515</v>
      </c>
      <c r="E673" s="18" t="s">
        <v>2516</v>
      </c>
      <c r="F673" s="22" t="s">
        <v>3460</v>
      </c>
      <c r="G673" s="22" t="s">
        <v>4109</v>
      </c>
      <c r="H673" s="26" t="s">
        <v>1177</v>
      </c>
      <c r="I673" s="8">
        <v>2012</v>
      </c>
      <c r="J673" s="8">
        <v>1</v>
      </c>
      <c r="K673" s="9" t="s">
        <v>1178</v>
      </c>
      <c r="L673" s="9" t="s">
        <v>956</v>
      </c>
      <c r="M673" s="8">
        <v>1</v>
      </c>
      <c r="N673" s="34" t="str">
        <f>HYPERLINK("http://www.sciencedirect.com/science/book/9780857092069")</f>
        <v>http://www.sciencedirect.com/science/book/9780857092069</v>
      </c>
      <c r="O673" s="32" t="s">
        <v>956</v>
      </c>
    </row>
    <row r="674" spans="1:15">
      <c r="A674" s="4">
        <v>671</v>
      </c>
      <c r="B674" s="9" t="s">
        <v>1446</v>
      </c>
      <c r="C674" s="9" t="s">
        <v>1039</v>
      </c>
      <c r="D674" s="18" t="s">
        <v>2517</v>
      </c>
      <c r="E674" s="18" t="s">
        <v>2518</v>
      </c>
      <c r="F674" s="22" t="s">
        <v>3461</v>
      </c>
      <c r="G674" s="22" t="s">
        <v>4110</v>
      </c>
      <c r="H674" s="26" t="s">
        <v>1179</v>
      </c>
      <c r="I674" s="8">
        <v>2012</v>
      </c>
      <c r="J674" s="8">
        <v>1</v>
      </c>
      <c r="K674" s="9" t="s">
        <v>1180</v>
      </c>
      <c r="L674" s="9" t="s">
        <v>956</v>
      </c>
      <c r="M674" s="8">
        <v>1</v>
      </c>
      <c r="N674" s="34" t="str">
        <f>HYPERLINK("http://www.sciencedirect.com/science/book/9780857095114")</f>
        <v>http://www.sciencedirect.com/science/book/9780857095114</v>
      </c>
      <c r="O674" s="32" t="s">
        <v>956</v>
      </c>
    </row>
    <row r="675" spans="1:15">
      <c r="A675" s="4">
        <v>672</v>
      </c>
      <c r="B675" s="9" t="s">
        <v>1446</v>
      </c>
      <c r="C675" s="9" t="s">
        <v>1171</v>
      </c>
      <c r="D675" s="18" t="s">
        <v>2519</v>
      </c>
      <c r="E675" s="18" t="s">
        <v>2520</v>
      </c>
      <c r="F675" s="22" t="s">
        <v>3462</v>
      </c>
      <c r="G675" s="22" t="s">
        <v>4111</v>
      </c>
      <c r="H675" s="26" t="s">
        <v>1181</v>
      </c>
      <c r="I675" s="8">
        <v>2012</v>
      </c>
      <c r="J675" s="8">
        <v>1</v>
      </c>
      <c r="K675" s="9" t="s">
        <v>1182</v>
      </c>
      <c r="L675" s="9" t="s">
        <v>956</v>
      </c>
      <c r="M675" s="8">
        <v>1</v>
      </c>
      <c r="N675" s="34" t="str">
        <f>HYPERLINK("http://www.sciencedirect.com/science/book/9781845699826")</f>
        <v>http://www.sciencedirect.com/science/book/9781845699826</v>
      </c>
      <c r="O675" s="32" t="s">
        <v>956</v>
      </c>
    </row>
    <row r="676" spans="1:15">
      <c r="A676" s="4">
        <v>673</v>
      </c>
      <c r="B676" s="9" t="s">
        <v>1446</v>
      </c>
      <c r="C676" s="9" t="s">
        <v>1183</v>
      </c>
      <c r="D676" s="18" t="s">
        <v>2521</v>
      </c>
      <c r="E676" s="18" t="s">
        <v>2522</v>
      </c>
      <c r="F676" s="22" t="s">
        <v>3463</v>
      </c>
      <c r="G676" s="22" t="s">
        <v>4112</v>
      </c>
      <c r="H676" s="26" t="s">
        <v>1184</v>
      </c>
      <c r="I676" s="8">
        <v>2012</v>
      </c>
      <c r="J676" s="8">
        <v>1</v>
      </c>
      <c r="K676" s="9" t="s">
        <v>1185</v>
      </c>
      <c r="L676" s="9" t="s">
        <v>956</v>
      </c>
      <c r="M676" s="8">
        <v>1</v>
      </c>
      <c r="N676" s="34" t="str">
        <f>HYPERLINK("http://www.sciencedirect.com/science/book/9781845695385")</f>
        <v>http://www.sciencedirect.com/science/book/9781845695385</v>
      </c>
      <c r="O676" s="32" t="s">
        <v>956</v>
      </c>
    </row>
    <row r="677" spans="1:15">
      <c r="A677" s="4">
        <v>674</v>
      </c>
      <c r="B677" s="9" t="s">
        <v>306</v>
      </c>
      <c r="C677" s="9" t="s">
        <v>1450</v>
      </c>
      <c r="D677" s="18" t="s">
        <v>2316</v>
      </c>
      <c r="E677" s="18" t="s">
        <v>2523</v>
      </c>
      <c r="F677" s="22" t="s">
        <v>3464</v>
      </c>
      <c r="G677" s="22" t="s">
        <v>4113</v>
      </c>
      <c r="H677" s="26" t="s">
        <v>1186</v>
      </c>
      <c r="I677" s="8">
        <v>2012</v>
      </c>
      <c r="J677" s="8">
        <v>1</v>
      </c>
      <c r="K677" s="10" t="s">
        <v>614</v>
      </c>
      <c r="L677" s="9" t="s">
        <v>320</v>
      </c>
      <c r="M677" s="8">
        <v>1</v>
      </c>
      <c r="N677" s="34" t="str">
        <f>HYPERLINK("http://dx.doi.org/10.1515/9783110277203")</f>
        <v>http://dx.doi.org/10.1515/9783110277203</v>
      </c>
      <c r="O677" s="32" t="s">
        <v>2585</v>
      </c>
    </row>
    <row r="678" spans="1:15">
      <c r="A678" s="4">
        <v>675</v>
      </c>
      <c r="B678" s="9" t="s">
        <v>306</v>
      </c>
      <c r="C678" s="9" t="s">
        <v>1499</v>
      </c>
      <c r="D678" s="18" t="s">
        <v>2524</v>
      </c>
      <c r="E678" s="18" t="s">
        <v>2261</v>
      </c>
      <c r="F678" s="22" t="s">
        <v>3465</v>
      </c>
      <c r="G678" s="22" t="s">
        <v>4114</v>
      </c>
      <c r="H678" s="26" t="s">
        <v>1187</v>
      </c>
      <c r="I678" s="8">
        <v>2012</v>
      </c>
      <c r="J678" s="8">
        <v>1</v>
      </c>
      <c r="K678" s="10" t="s">
        <v>615</v>
      </c>
      <c r="L678" s="9" t="s">
        <v>451</v>
      </c>
      <c r="M678" s="8">
        <v>1</v>
      </c>
      <c r="N678" s="34" t="str">
        <f>HYPERLINK("http://www.degruyter.com/search?f_0=isbnissn&amp;q_0=9783034609258&amp;searchTitles=true")</f>
        <v>http://www.degruyter.com/search?f_0=isbnissn&amp;q_0=9783034609258&amp;searchTitles=true</v>
      </c>
      <c r="O678" s="32" t="s">
        <v>2585</v>
      </c>
    </row>
    <row r="679" spans="1:15">
      <c r="A679" s="4">
        <v>676</v>
      </c>
      <c r="B679" s="9" t="s">
        <v>306</v>
      </c>
      <c r="C679" s="9" t="s">
        <v>1499</v>
      </c>
      <c r="D679" s="18">
        <v>720.47</v>
      </c>
      <c r="E679" s="18" t="s">
        <v>2525</v>
      </c>
      <c r="F679" s="22" t="s">
        <v>3466</v>
      </c>
      <c r="G679" s="22" t="s">
        <v>4115</v>
      </c>
      <c r="H679" s="26" t="s">
        <v>1188</v>
      </c>
      <c r="I679" s="8">
        <v>2012</v>
      </c>
      <c r="J679" s="8">
        <v>1</v>
      </c>
      <c r="K679" s="9" t="s">
        <v>470</v>
      </c>
      <c r="L679" s="9" t="s">
        <v>451</v>
      </c>
      <c r="M679" s="8">
        <v>1</v>
      </c>
      <c r="N679" s="34" t="str">
        <f>HYPERLINK("http://www.degruyter.com/search?f_0=isbnissn&amp;q_0=9783034611756&amp;searchTitles=true")</f>
        <v>http://www.degruyter.com/search?f_0=isbnissn&amp;q_0=9783034611756&amp;searchTitles=true</v>
      </c>
      <c r="O679" s="32" t="s">
        <v>2585</v>
      </c>
    </row>
    <row r="680" spans="1:15">
      <c r="A680" s="4">
        <v>677</v>
      </c>
      <c r="B680" s="9" t="s">
        <v>306</v>
      </c>
      <c r="C680" s="9" t="s">
        <v>1502</v>
      </c>
      <c r="D680" s="18">
        <v>113</v>
      </c>
      <c r="E680" s="18" t="s">
        <v>2526</v>
      </c>
      <c r="F680" s="22" t="s">
        <v>3467</v>
      </c>
      <c r="G680" s="22" t="s">
        <v>4116</v>
      </c>
      <c r="H680" s="26" t="s">
        <v>1189</v>
      </c>
      <c r="I680" s="8">
        <v>2012</v>
      </c>
      <c r="J680" s="8">
        <v>1</v>
      </c>
      <c r="K680" s="10" t="s">
        <v>616</v>
      </c>
      <c r="L680" s="9" t="s">
        <v>170</v>
      </c>
      <c r="M680" s="8">
        <v>1</v>
      </c>
      <c r="N680" s="34" t="str">
        <f>HYPERLINK("http://dx.doi.org/10.1515/9783110321807")</f>
        <v>http://dx.doi.org/10.1515/9783110321807</v>
      </c>
      <c r="O680" s="32" t="s">
        <v>2585</v>
      </c>
    </row>
    <row r="681" spans="1:15">
      <c r="A681" s="4">
        <v>678</v>
      </c>
      <c r="B681" s="9" t="s">
        <v>306</v>
      </c>
      <c r="C681" s="9" t="s">
        <v>1127</v>
      </c>
      <c r="D681" s="18" t="s">
        <v>2527</v>
      </c>
      <c r="E681" s="18" t="s">
        <v>2528</v>
      </c>
      <c r="F681" s="22" t="s">
        <v>3468</v>
      </c>
      <c r="G681" s="22" t="s">
        <v>4117</v>
      </c>
      <c r="H681" s="26" t="s">
        <v>1190</v>
      </c>
      <c r="I681" s="8">
        <v>2012</v>
      </c>
      <c r="J681" s="8">
        <v>1</v>
      </c>
      <c r="K681" s="9" t="s">
        <v>1191</v>
      </c>
      <c r="L681" s="9" t="s">
        <v>1445</v>
      </c>
      <c r="M681" s="8">
        <v>1</v>
      </c>
      <c r="N681" s="34" t="str">
        <f>HYPERLINK("http://dx.doi.org/10.4159/harvard.9780674063242")</f>
        <v>http://dx.doi.org/10.4159/harvard.9780674063242</v>
      </c>
      <c r="O681" s="32" t="s">
        <v>2585</v>
      </c>
    </row>
    <row r="682" spans="1:15">
      <c r="A682" s="4">
        <v>679</v>
      </c>
      <c r="B682" s="9" t="s">
        <v>306</v>
      </c>
      <c r="C682" s="9" t="s">
        <v>1124</v>
      </c>
      <c r="D682" s="18" t="s">
        <v>2529</v>
      </c>
      <c r="E682" s="18" t="s">
        <v>2530</v>
      </c>
      <c r="F682" s="22" t="s">
        <v>3469</v>
      </c>
      <c r="G682" s="22" t="s">
        <v>4118</v>
      </c>
      <c r="H682" s="26" t="s">
        <v>1192</v>
      </c>
      <c r="I682" s="8">
        <v>2012</v>
      </c>
      <c r="J682" s="8">
        <v>1</v>
      </c>
      <c r="K682" s="9" t="s">
        <v>1663</v>
      </c>
      <c r="L682" s="9" t="s">
        <v>170</v>
      </c>
      <c r="M682" s="8">
        <v>1</v>
      </c>
      <c r="N682" s="34" t="str">
        <f>HYPERLINK("http://www.degruyter.com/doi/book/10.1515/9783110245608")</f>
        <v>http://www.degruyter.com/doi/book/10.1515/9783110245608</v>
      </c>
      <c r="O682" s="32" t="s">
        <v>2585</v>
      </c>
    </row>
    <row r="683" spans="1:15">
      <c r="A683" s="4">
        <v>680</v>
      </c>
      <c r="B683" s="9" t="s">
        <v>306</v>
      </c>
      <c r="C683" s="9" t="s">
        <v>1323</v>
      </c>
      <c r="D683" s="18" t="s">
        <v>2357</v>
      </c>
      <c r="E683" s="18" t="s">
        <v>2531</v>
      </c>
      <c r="F683" s="22" t="s">
        <v>3470</v>
      </c>
      <c r="G683" s="22" t="s">
        <v>4119</v>
      </c>
      <c r="H683" s="26" t="s">
        <v>1193</v>
      </c>
      <c r="I683" s="14">
        <v>2013</v>
      </c>
      <c r="J683" s="8">
        <v>1</v>
      </c>
      <c r="K683" s="9" t="s">
        <v>1194</v>
      </c>
      <c r="L683" s="9" t="s">
        <v>170</v>
      </c>
      <c r="M683" s="8">
        <v>1</v>
      </c>
      <c r="N683" s="34" t="str">
        <f>HYPERLINK("http://dx.doi.org/10.1515/9783110276381")</f>
        <v>http://dx.doi.org/10.1515/9783110276381</v>
      </c>
      <c r="O683" s="32" t="s">
        <v>2585</v>
      </c>
    </row>
    <row r="684" spans="1:15">
      <c r="A684" s="4">
        <v>681</v>
      </c>
      <c r="B684" s="9" t="s">
        <v>306</v>
      </c>
      <c r="C684" s="9" t="s">
        <v>1323</v>
      </c>
      <c r="D684" s="18" t="s">
        <v>2532</v>
      </c>
      <c r="E684" s="18" t="s">
        <v>2533</v>
      </c>
      <c r="F684" s="22" t="s">
        <v>3471</v>
      </c>
      <c r="G684" s="22" t="s">
        <v>4120</v>
      </c>
      <c r="H684" s="26" t="s">
        <v>1195</v>
      </c>
      <c r="I684" s="8">
        <v>2012</v>
      </c>
      <c r="J684" s="8">
        <v>1</v>
      </c>
      <c r="K684" s="9" t="s">
        <v>1196</v>
      </c>
      <c r="L684" s="9" t="s">
        <v>1445</v>
      </c>
      <c r="M684" s="8">
        <v>1</v>
      </c>
      <c r="N684" s="34" t="str">
        <f>HYPERLINK("http://www.degruyter.com/search?f_0=isbnissn&amp;q_0=9780674067707&amp;searchTitles=true")</f>
        <v>http://www.degruyter.com/search?f_0=isbnissn&amp;q_0=9780674067707&amp;searchTitles=true</v>
      </c>
      <c r="O684" s="32" t="s">
        <v>2585</v>
      </c>
    </row>
    <row r="685" spans="1:15">
      <c r="A685" s="4">
        <v>682</v>
      </c>
      <c r="B685" s="9" t="s">
        <v>306</v>
      </c>
      <c r="C685" s="9" t="s">
        <v>1323</v>
      </c>
      <c r="D685" s="18">
        <v>930</v>
      </c>
      <c r="E685" s="18" t="s">
        <v>2534</v>
      </c>
      <c r="F685" s="22" t="s">
        <v>3472</v>
      </c>
      <c r="G685" s="22" t="s">
        <v>4121</v>
      </c>
      <c r="H685" s="26" t="s">
        <v>1197</v>
      </c>
      <c r="I685" s="8">
        <v>2012</v>
      </c>
      <c r="J685" s="8">
        <v>1</v>
      </c>
      <c r="K685" s="10" t="s">
        <v>3175</v>
      </c>
      <c r="L685" s="9" t="s">
        <v>1445</v>
      </c>
      <c r="M685" s="8">
        <v>1</v>
      </c>
      <c r="N685" s="34" t="str">
        <f>HYPERLINK("http://www.degruyter.com/search?f_0=isbnissn&amp;q_0=9780674067400&amp;searchTitles=true")</f>
        <v>http://www.degruyter.com/search?f_0=isbnissn&amp;q_0=9780674067400&amp;searchTitles=true</v>
      </c>
      <c r="O685" s="32" t="s">
        <v>2585</v>
      </c>
    </row>
    <row r="686" spans="1:15">
      <c r="A686" s="4">
        <v>683</v>
      </c>
      <c r="B686" s="9" t="s">
        <v>306</v>
      </c>
      <c r="C686" s="9" t="s">
        <v>1550</v>
      </c>
      <c r="D686" s="18" t="s">
        <v>2535</v>
      </c>
      <c r="E686" s="18" t="s">
        <v>2536</v>
      </c>
      <c r="F686" s="22" t="s">
        <v>3473</v>
      </c>
      <c r="G686" s="22" t="s">
        <v>4122</v>
      </c>
      <c r="H686" s="26" t="s">
        <v>1198</v>
      </c>
      <c r="I686" s="8">
        <v>2012</v>
      </c>
      <c r="J686" s="8">
        <v>1</v>
      </c>
      <c r="K686" s="9" t="s">
        <v>1199</v>
      </c>
      <c r="L686" s="9" t="s">
        <v>1445</v>
      </c>
      <c r="M686" s="8">
        <v>1</v>
      </c>
      <c r="N686" s="34" t="str">
        <f>HYPERLINK("http://www.degruyter.com/search?f_0=isbnissn&amp;q_0=9780674067219&amp;searchTitles=true")</f>
        <v>http://www.degruyter.com/search?f_0=isbnissn&amp;q_0=9780674067219&amp;searchTitles=true</v>
      </c>
      <c r="O686" s="32" t="s">
        <v>2585</v>
      </c>
    </row>
    <row r="687" spans="1:15">
      <c r="A687" s="4">
        <v>684</v>
      </c>
      <c r="B687" s="9" t="s">
        <v>306</v>
      </c>
      <c r="C687" s="9" t="s">
        <v>1603</v>
      </c>
      <c r="D687" s="18" t="s">
        <v>2537</v>
      </c>
      <c r="E687" s="18" t="s">
        <v>2399</v>
      </c>
      <c r="F687" s="22" t="s">
        <v>3474</v>
      </c>
      <c r="G687" s="22" t="s">
        <v>4123</v>
      </c>
      <c r="H687" s="26" t="s">
        <v>1200</v>
      </c>
      <c r="I687" s="8">
        <v>2012</v>
      </c>
      <c r="J687" s="8">
        <v>1</v>
      </c>
      <c r="K687" s="9" t="s">
        <v>1201</v>
      </c>
      <c r="L687" s="9" t="s">
        <v>401</v>
      </c>
      <c r="M687" s="8">
        <v>1</v>
      </c>
      <c r="N687" s="34" t="str">
        <f>HYPERLINK("http://www.degruyter.com/doi/book/10.1515/9781614511458")</f>
        <v>http://www.degruyter.com/doi/book/10.1515/9781614511458</v>
      </c>
      <c r="O687" s="32" t="s">
        <v>2585</v>
      </c>
    </row>
    <row r="688" spans="1:15">
      <c r="A688" s="4">
        <v>685</v>
      </c>
      <c r="B688" s="9" t="s">
        <v>306</v>
      </c>
      <c r="C688" s="9" t="s">
        <v>1450</v>
      </c>
      <c r="D688" s="18">
        <v>302.20100000000002</v>
      </c>
      <c r="E688" s="18" t="s">
        <v>2538</v>
      </c>
      <c r="F688" s="22" t="s">
        <v>3475</v>
      </c>
      <c r="G688" s="22" t="s">
        <v>4124</v>
      </c>
      <c r="H688" s="26" t="s">
        <v>1202</v>
      </c>
      <c r="I688" s="14">
        <v>2013</v>
      </c>
      <c r="J688" s="8">
        <v>1</v>
      </c>
      <c r="K688" s="9" t="s">
        <v>1203</v>
      </c>
      <c r="L688" s="9" t="s">
        <v>320</v>
      </c>
      <c r="M688" s="8">
        <v>1</v>
      </c>
      <c r="N688" s="34" t="str">
        <f>HYPERLINK("http://www.degruyter.com/doi/book/10.1515/9783110240450")</f>
        <v>http://www.degruyter.com/doi/book/10.1515/9783110240450</v>
      </c>
      <c r="O688" s="32" t="s">
        <v>2585</v>
      </c>
    </row>
    <row r="689" spans="1:15">
      <c r="A689" s="4">
        <v>686</v>
      </c>
      <c r="B689" s="9" t="s">
        <v>1446</v>
      </c>
      <c r="C689" s="9" t="s">
        <v>1258</v>
      </c>
      <c r="D689" s="18" t="s">
        <v>2539</v>
      </c>
      <c r="E689" s="18" t="s">
        <v>2540</v>
      </c>
      <c r="F689" s="22" t="s">
        <v>3476</v>
      </c>
      <c r="G689" s="22" t="s">
        <v>4125</v>
      </c>
      <c r="H689" s="26" t="s">
        <v>1204</v>
      </c>
      <c r="I689" s="8">
        <v>2012</v>
      </c>
      <c r="J689" s="8">
        <v>1</v>
      </c>
      <c r="K689" s="9" t="s">
        <v>1664</v>
      </c>
      <c r="L689" s="9" t="s">
        <v>170</v>
      </c>
      <c r="M689" s="8">
        <v>1</v>
      </c>
      <c r="N689" s="34" t="str">
        <f>HYPERLINK("http://www.degruyter.com/doi/book/10.1515/9783110286403")</f>
        <v>http://www.degruyter.com/doi/book/10.1515/9783110286403</v>
      </c>
      <c r="O689" s="32" t="s">
        <v>2585</v>
      </c>
    </row>
    <row r="690" spans="1:15">
      <c r="A690" s="4">
        <v>687</v>
      </c>
      <c r="B690" s="9" t="s">
        <v>306</v>
      </c>
      <c r="C690" s="9" t="s">
        <v>1205</v>
      </c>
      <c r="D690" s="18" t="s">
        <v>2541</v>
      </c>
      <c r="E690" s="18" t="s">
        <v>2542</v>
      </c>
      <c r="F690" s="22" t="s">
        <v>3477</v>
      </c>
      <c r="G690" s="22" t="s">
        <v>4126</v>
      </c>
      <c r="H690" s="26" t="s">
        <v>1206</v>
      </c>
      <c r="I690" s="8">
        <v>2011</v>
      </c>
      <c r="J690" s="8">
        <v>1</v>
      </c>
      <c r="K690" s="9" t="s">
        <v>1207</v>
      </c>
      <c r="L690" s="9" t="s">
        <v>310</v>
      </c>
      <c r="M690" s="8">
        <v>1</v>
      </c>
      <c r="N690" s="34" t="str">
        <f>HYPERLINK("http://ebooks.abc-clio.com/?isbn=9780313082771")</f>
        <v>http://ebooks.abc-clio.com/?isbn=9780313082771</v>
      </c>
      <c r="O690" s="32" t="s">
        <v>2581</v>
      </c>
    </row>
    <row r="691" spans="1:15">
      <c r="A691" s="4">
        <v>688</v>
      </c>
      <c r="B691" s="9" t="s">
        <v>306</v>
      </c>
      <c r="C691" s="9" t="s">
        <v>1499</v>
      </c>
      <c r="D691" s="18">
        <v>668.9</v>
      </c>
      <c r="E691" s="18" t="s">
        <v>2543</v>
      </c>
      <c r="F691" s="22" t="s">
        <v>3478</v>
      </c>
      <c r="G691" s="22" t="s">
        <v>4127</v>
      </c>
      <c r="H691" s="26" t="s">
        <v>1667</v>
      </c>
      <c r="I691" s="8">
        <v>2011</v>
      </c>
      <c r="J691" s="8">
        <v>1</v>
      </c>
      <c r="K691" s="9" t="s">
        <v>1665</v>
      </c>
      <c r="L691" s="9" t="s">
        <v>451</v>
      </c>
      <c r="M691" s="8">
        <v>1</v>
      </c>
      <c r="N691" s="34" t="str">
        <f>HYPERLINK("http://www.degruyter.com/search?f_0=isbnissn&amp;q_0=9783034614702&amp;searchTitles=true")</f>
        <v>http://www.degruyter.com/search?f_0=isbnissn&amp;q_0=9783034614702&amp;searchTitles=true</v>
      </c>
      <c r="O691" s="32" t="s">
        <v>2585</v>
      </c>
    </row>
    <row r="692" spans="1:15">
      <c r="A692" s="4">
        <v>689</v>
      </c>
      <c r="B692" s="9" t="s">
        <v>306</v>
      </c>
      <c r="C692" s="9" t="s">
        <v>1499</v>
      </c>
      <c r="D692" s="18">
        <v>720.28499999999997</v>
      </c>
      <c r="E692" s="18" t="s">
        <v>2544</v>
      </c>
      <c r="F692" s="22" t="s">
        <v>3479</v>
      </c>
      <c r="G692" s="22" t="s">
        <v>4128</v>
      </c>
      <c r="H692" s="26" t="s">
        <v>1208</v>
      </c>
      <c r="I692" s="8">
        <v>2011</v>
      </c>
      <c r="J692" s="8">
        <v>1</v>
      </c>
      <c r="K692" s="9" t="s">
        <v>1666</v>
      </c>
      <c r="L692" s="9" t="s">
        <v>451</v>
      </c>
      <c r="M692" s="8">
        <v>1</v>
      </c>
      <c r="N692" s="34" t="str">
        <f>HYPERLINK("http://www.degruyter.com/search?f_0=isbnissn&amp;q_0=9783034614351&amp;searchTitles=true")</f>
        <v>http://www.degruyter.com/search?f_0=isbnissn&amp;q_0=9783034614351&amp;searchTitles=true</v>
      </c>
      <c r="O692" s="32" t="s">
        <v>2585</v>
      </c>
    </row>
    <row r="693" spans="1:15">
      <c r="A693" s="4">
        <v>690</v>
      </c>
      <c r="B693" s="9" t="s">
        <v>306</v>
      </c>
      <c r="C693" s="9" t="s">
        <v>1323</v>
      </c>
      <c r="D693" s="18" t="s">
        <v>4158</v>
      </c>
      <c r="E693" s="18" t="s">
        <v>2545</v>
      </c>
      <c r="F693" s="22" t="s">
        <v>3480</v>
      </c>
      <c r="G693" s="22" t="s">
        <v>4129</v>
      </c>
      <c r="H693" s="26" t="s">
        <v>1209</v>
      </c>
      <c r="I693" s="8">
        <v>2010</v>
      </c>
      <c r="J693" s="8">
        <v>1</v>
      </c>
      <c r="K693" s="9" t="s">
        <v>1210</v>
      </c>
      <c r="L693" s="9" t="s">
        <v>170</v>
      </c>
      <c r="M693" s="8">
        <v>1</v>
      </c>
      <c r="N693" s="34" t="str">
        <f>HYPERLINK("http://www.degruyter.com/doi/book/10.1515/9783110223569")</f>
        <v>http://www.degruyter.com/doi/book/10.1515/9783110223569</v>
      </c>
      <c r="O693" s="32" t="s">
        <v>2585</v>
      </c>
    </row>
    <row r="694" spans="1:15">
      <c r="A694" s="4">
        <v>691</v>
      </c>
      <c r="B694" s="9" t="s">
        <v>306</v>
      </c>
      <c r="C694" s="9" t="s">
        <v>1469</v>
      </c>
      <c r="D694" s="18" t="s">
        <v>2546</v>
      </c>
      <c r="E694" s="18" t="s">
        <v>2547</v>
      </c>
      <c r="F694" s="22" t="s">
        <v>3481</v>
      </c>
      <c r="G694" s="22" t="s">
        <v>4130</v>
      </c>
      <c r="H694" s="26" t="s">
        <v>1211</v>
      </c>
      <c r="I694" s="8">
        <v>2011</v>
      </c>
      <c r="J694" s="8">
        <v>1</v>
      </c>
      <c r="K694" s="9" t="s">
        <v>1212</v>
      </c>
      <c r="L694" s="9" t="s">
        <v>1445</v>
      </c>
      <c r="M694" s="8">
        <v>1</v>
      </c>
      <c r="N694" s="34" t="str">
        <f>HYPERLINK("http://dx.doi.org/10.4159/harvard.9780674061019")</f>
        <v>http://dx.doi.org/10.4159/harvard.9780674061019</v>
      </c>
      <c r="O694" s="32" t="s">
        <v>2585</v>
      </c>
    </row>
    <row r="695" spans="1:15">
      <c r="A695" s="4">
        <v>692</v>
      </c>
      <c r="B695" s="9" t="s">
        <v>1446</v>
      </c>
      <c r="C695" s="9" t="s">
        <v>608</v>
      </c>
      <c r="D695" s="18" t="s">
        <v>2548</v>
      </c>
      <c r="E695" s="18" t="s">
        <v>2549</v>
      </c>
      <c r="F695" s="22" t="s">
        <v>3482</v>
      </c>
      <c r="G695" s="22" t="s">
        <v>4131</v>
      </c>
      <c r="H695" s="26" t="s">
        <v>1213</v>
      </c>
      <c r="I695" s="8">
        <v>2011</v>
      </c>
      <c r="J695" s="8">
        <v>1</v>
      </c>
      <c r="K695" s="9" t="s">
        <v>1214</v>
      </c>
      <c r="L695" s="9" t="s">
        <v>1117</v>
      </c>
      <c r="M695" s="8">
        <v>1</v>
      </c>
      <c r="N695" s="34" t="str">
        <f>HYPERLINK("http://dx.doi.org/10.1524/9783486714463")</f>
        <v>http://dx.doi.org/10.1524/9783486714463</v>
      </c>
      <c r="O695" s="32" t="s">
        <v>2585</v>
      </c>
    </row>
    <row r="696" spans="1:15">
      <c r="A696" s="4">
        <v>693</v>
      </c>
      <c r="B696" s="9" t="s">
        <v>1446</v>
      </c>
      <c r="C696" s="9" t="s">
        <v>633</v>
      </c>
      <c r="D696" s="18" t="s">
        <v>2550</v>
      </c>
      <c r="E696" s="18" t="s">
        <v>2551</v>
      </c>
      <c r="F696" s="22" t="s">
        <v>3483</v>
      </c>
      <c r="G696" s="22" t="s">
        <v>4132</v>
      </c>
      <c r="H696" s="26" t="s">
        <v>1215</v>
      </c>
      <c r="I696" s="8">
        <v>2011</v>
      </c>
      <c r="J696" s="8">
        <v>1</v>
      </c>
      <c r="K696" s="9" t="s">
        <v>1216</v>
      </c>
      <c r="L696" s="9" t="s">
        <v>305</v>
      </c>
      <c r="M696" s="8">
        <v>1</v>
      </c>
      <c r="N696" s="34" t="str">
        <f>HYPERLINK("http://services.igi-global.com/resolvedoi/resolve.aspx?doi=10.4018/978-1-60960-597-1")</f>
        <v>http://services.igi-global.com/resolvedoi/resolve.aspx?doi=10.4018/978-1-60960-597-1</v>
      </c>
      <c r="O696" s="32" t="s">
        <v>2582</v>
      </c>
    </row>
    <row r="697" spans="1:15">
      <c r="A697" s="4">
        <v>694</v>
      </c>
      <c r="B697" s="9" t="s">
        <v>306</v>
      </c>
      <c r="C697" s="9" t="s">
        <v>1455</v>
      </c>
      <c r="D697" s="18" t="s">
        <v>2552</v>
      </c>
      <c r="E697" s="18" t="s">
        <v>2553</v>
      </c>
      <c r="F697" s="22" t="s">
        <v>3484</v>
      </c>
      <c r="G697" s="22" t="s">
        <v>4133</v>
      </c>
      <c r="H697" s="26" t="s">
        <v>1217</v>
      </c>
      <c r="I697" s="8">
        <v>2011</v>
      </c>
      <c r="J697" s="8">
        <v>1</v>
      </c>
      <c r="K697" s="9" t="s">
        <v>1218</v>
      </c>
      <c r="L697" s="9" t="s">
        <v>783</v>
      </c>
      <c r="M697" s="8">
        <v>1</v>
      </c>
      <c r="N697" s="34" t="str">
        <f>HYPERLINK("http://www.tandfebooks.com/isbn/9780203816042")</f>
        <v>http://www.tandfebooks.com/isbn/9780203816042</v>
      </c>
      <c r="O697" s="32" t="s">
        <v>2584</v>
      </c>
    </row>
    <row r="698" spans="1:15">
      <c r="A698" s="4">
        <v>695</v>
      </c>
      <c r="B698" s="9" t="s">
        <v>306</v>
      </c>
      <c r="C698" s="9" t="s">
        <v>1219</v>
      </c>
      <c r="D698" s="18" t="s">
        <v>2554</v>
      </c>
      <c r="E698" s="18" t="s">
        <v>2555</v>
      </c>
      <c r="F698" s="22" t="s">
        <v>3485</v>
      </c>
      <c r="G698" s="22" t="s">
        <v>4134</v>
      </c>
      <c r="H698" s="26" t="s">
        <v>1220</v>
      </c>
      <c r="I698" s="8">
        <v>2010</v>
      </c>
      <c r="J698" s="8">
        <v>1</v>
      </c>
      <c r="K698" s="9" t="s">
        <v>1221</v>
      </c>
      <c r="L698" s="9" t="s">
        <v>783</v>
      </c>
      <c r="M698" s="8">
        <v>1</v>
      </c>
      <c r="N698" s="34" t="str">
        <f>HYPERLINK("http://www.tandfebooks.com/isbn/9780203862230")</f>
        <v>http://www.tandfebooks.com/isbn/9780203862230</v>
      </c>
      <c r="O698" s="32" t="s">
        <v>2584</v>
      </c>
    </row>
    <row r="699" spans="1:15">
      <c r="A699" s="4">
        <v>696</v>
      </c>
      <c r="B699" s="9" t="s">
        <v>306</v>
      </c>
      <c r="C699" s="9" t="s">
        <v>1455</v>
      </c>
      <c r="D699" s="18" t="s">
        <v>2556</v>
      </c>
      <c r="E699" s="18" t="s">
        <v>2557</v>
      </c>
      <c r="F699" s="22" t="s">
        <v>3486</v>
      </c>
      <c r="G699" s="22" t="s">
        <v>4135</v>
      </c>
      <c r="H699" s="26" t="s">
        <v>1222</v>
      </c>
      <c r="I699" s="8">
        <v>2010</v>
      </c>
      <c r="J699" s="8">
        <v>1</v>
      </c>
      <c r="K699" s="10" t="s">
        <v>3176</v>
      </c>
      <c r="L699" s="9" t="s">
        <v>783</v>
      </c>
      <c r="M699" s="8">
        <v>1</v>
      </c>
      <c r="N699" s="34" t="str">
        <f>HYPERLINK("http://www.tandfebooks.com/isbn/9780203863015")</f>
        <v>http://www.tandfebooks.com/isbn/9780203863015</v>
      </c>
      <c r="O699" s="32" t="s">
        <v>2584</v>
      </c>
    </row>
    <row r="700" spans="1:15">
      <c r="A700" s="4">
        <v>697</v>
      </c>
      <c r="B700" s="9" t="s">
        <v>306</v>
      </c>
      <c r="C700" s="9" t="s">
        <v>1223</v>
      </c>
      <c r="D700" s="18" t="s">
        <v>2558</v>
      </c>
      <c r="E700" s="18" t="s">
        <v>2559</v>
      </c>
      <c r="F700" s="22" t="s">
        <v>3487</v>
      </c>
      <c r="G700" s="22" t="s">
        <v>4136</v>
      </c>
      <c r="H700" s="26" t="s">
        <v>1224</v>
      </c>
      <c r="I700" s="14">
        <v>2010</v>
      </c>
      <c r="J700" s="8">
        <v>1</v>
      </c>
      <c r="K700" s="10" t="s">
        <v>3177</v>
      </c>
      <c r="L700" s="9" t="s">
        <v>783</v>
      </c>
      <c r="M700" s="8">
        <v>1</v>
      </c>
      <c r="N700" s="34" t="str">
        <f>HYPERLINK("http://www.tandfebooks.com/isbn/9780203880395")</f>
        <v>http://www.tandfebooks.com/isbn/9780203880395</v>
      </c>
      <c r="O700" s="32" t="s">
        <v>2584</v>
      </c>
    </row>
    <row r="701" spans="1:15">
      <c r="A701" s="4">
        <v>698</v>
      </c>
      <c r="B701" s="9" t="s">
        <v>306</v>
      </c>
      <c r="C701" s="9" t="s">
        <v>239</v>
      </c>
      <c r="D701" s="18" t="s">
        <v>2560</v>
      </c>
      <c r="E701" s="18" t="s">
        <v>2561</v>
      </c>
      <c r="F701" s="22" t="s">
        <v>3488</v>
      </c>
      <c r="G701" s="22" t="s">
        <v>4137</v>
      </c>
      <c r="H701" s="26" t="s">
        <v>1225</v>
      </c>
      <c r="I701" s="8">
        <v>2010</v>
      </c>
      <c r="J701" s="8">
        <v>1</v>
      </c>
      <c r="K701" s="10" t="s">
        <v>3178</v>
      </c>
      <c r="L701" s="9" t="s">
        <v>783</v>
      </c>
      <c r="M701" s="8">
        <v>1</v>
      </c>
      <c r="N701" s="34" t="str">
        <f>HYPERLINK("http://www.tandfebooks.com/isbn/9781849776431")</f>
        <v>http://www.tandfebooks.com/isbn/9781849776431</v>
      </c>
      <c r="O701" s="32" t="s">
        <v>2584</v>
      </c>
    </row>
    <row r="702" spans="1:15">
      <c r="A702" s="4">
        <v>699</v>
      </c>
      <c r="B702" s="9" t="s">
        <v>306</v>
      </c>
      <c r="C702" s="9" t="s">
        <v>1226</v>
      </c>
      <c r="D702" s="18" t="s">
        <v>2027</v>
      </c>
      <c r="E702" s="18" t="s">
        <v>2562</v>
      </c>
      <c r="F702" s="22" t="s">
        <v>3489</v>
      </c>
      <c r="G702" s="22" t="s">
        <v>4138</v>
      </c>
      <c r="H702" s="26" t="s">
        <v>1227</v>
      </c>
      <c r="I702" s="8">
        <v>2010</v>
      </c>
      <c r="J702" s="8">
        <v>1</v>
      </c>
      <c r="K702" s="9" t="s">
        <v>1228</v>
      </c>
      <c r="L702" s="9" t="s">
        <v>276</v>
      </c>
      <c r="M702" s="8">
        <v>1</v>
      </c>
      <c r="N702" s="34" t="str">
        <f>HYPERLINK("http://www.tandfebooks.com/isbn/9780203847190")</f>
        <v>http://www.tandfebooks.com/isbn/9780203847190</v>
      </c>
      <c r="O702" s="32" t="s">
        <v>2584</v>
      </c>
    </row>
    <row r="703" spans="1:15">
      <c r="A703" s="4">
        <v>700</v>
      </c>
      <c r="B703" s="9" t="s">
        <v>306</v>
      </c>
      <c r="C703" s="9" t="s">
        <v>1229</v>
      </c>
      <c r="D703" s="18" t="s">
        <v>2563</v>
      </c>
      <c r="E703" s="18" t="s">
        <v>2564</v>
      </c>
      <c r="F703" s="22" t="s">
        <v>3490</v>
      </c>
      <c r="G703" s="22" t="s">
        <v>4139</v>
      </c>
      <c r="H703" s="26" t="s">
        <v>1230</v>
      </c>
      <c r="I703" s="8">
        <v>2010</v>
      </c>
      <c r="J703" s="8">
        <v>1</v>
      </c>
      <c r="K703" s="10" t="s">
        <v>3179</v>
      </c>
      <c r="L703" s="9" t="s">
        <v>783</v>
      </c>
      <c r="M703" s="8">
        <v>1</v>
      </c>
      <c r="N703" s="34" t="str">
        <f>HYPERLINK("http://www.tandfebooks.com/isbn/9780203885550")</f>
        <v>http://www.tandfebooks.com/isbn/9780203885550</v>
      </c>
      <c r="O703" s="32" t="s">
        <v>2584</v>
      </c>
    </row>
    <row r="704" spans="1:15">
      <c r="A704" s="4">
        <v>701</v>
      </c>
      <c r="B704" s="9" t="s">
        <v>306</v>
      </c>
      <c r="C704" s="9" t="s">
        <v>1231</v>
      </c>
      <c r="D704" s="18" t="s">
        <v>2565</v>
      </c>
      <c r="E704" s="18" t="s">
        <v>2566</v>
      </c>
      <c r="F704" s="22" t="s">
        <v>3491</v>
      </c>
      <c r="G704" s="22" t="s">
        <v>4140</v>
      </c>
      <c r="H704" s="26" t="s">
        <v>1232</v>
      </c>
      <c r="I704" s="8">
        <v>2010</v>
      </c>
      <c r="J704" s="8">
        <v>1</v>
      </c>
      <c r="K704" s="10" t="s">
        <v>3180</v>
      </c>
      <c r="L704" s="9" t="s">
        <v>783</v>
      </c>
      <c r="M704" s="8">
        <v>1</v>
      </c>
      <c r="N704" s="34" t="str">
        <f>HYPERLINK("http://www.tandfebooks.com/isbn/9780203859148")</f>
        <v>http://www.tandfebooks.com/isbn/9780203859148</v>
      </c>
      <c r="O704" s="32" t="s">
        <v>2584</v>
      </c>
    </row>
    <row r="705" spans="1:15">
      <c r="A705" s="4">
        <v>702</v>
      </c>
      <c r="B705" s="9" t="s">
        <v>306</v>
      </c>
      <c r="C705" s="9" t="s">
        <v>3163</v>
      </c>
      <c r="D705" s="18" t="s">
        <v>2567</v>
      </c>
      <c r="E705" s="18" t="s">
        <v>2568</v>
      </c>
      <c r="F705" s="22" t="s">
        <v>3492</v>
      </c>
      <c r="G705" s="22" t="s">
        <v>4141</v>
      </c>
      <c r="H705" s="26" t="s">
        <v>1233</v>
      </c>
      <c r="I705" s="8">
        <v>2011</v>
      </c>
      <c r="J705" s="8">
        <v>1</v>
      </c>
      <c r="K705" s="9" t="s">
        <v>1234</v>
      </c>
      <c r="L705" s="9" t="s">
        <v>783</v>
      </c>
      <c r="M705" s="8">
        <v>1</v>
      </c>
      <c r="N705" s="34" t="str">
        <f>HYPERLINK("http://www.tandfebooks.com/isbn/9780203832172")</f>
        <v>http://www.tandfebooks.com/isbn/9780203832172</v>
      </c>
      <c r="O705" s="32" t="s">
        <v>2584</v>
      </c>
    </row>
  </sheetData>
  <autoFilter ref="A1:N705"/>
  <phoneticPr fontId="13" type="noConversion"/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&amp;L附件二：電子書清單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P707"/>
  <sheetViews>
    <sheetView tabSelected="1" topLeftCell="D1" zoomScale="90" zoomScaleNormal="90" workbookViewId="0">
      <pane ySplit="1" topLeftCell="A601" activePane="bottomLeft" state="frozen"/>
      <selection activeCell="F1" sqref="F1"/>
      <selection pane="bottomLeft" activeCell="O618" sqref="O618"/>
    </sheetView>
  </sheetViews>
  <sheetFormatPr defaultColWidth="8.75" defaultRowHeight="14.25"/>
  <cols>
    <col min="1" max="1" width="5.875" style="74" customWidth="1"/>
    <col min="2" max="2" width="13.125" style="75" customWidth="1"/>
    <col min="3" max="3" width="22.5" style="76" customWidth="1"/>
    <col min="4" max="4" width="10.625" style="95" customWidth="1"/>
    <col min="5" max="5" width="10.875" style="95" customWidth="1"/>
    <col min="6" max="7" width="14.5" style="74" customWidth="1"/>
    <col min="8" max="8" width="49.375" style="85" customWidth="1"/>
    <col min="9" max="10" width="4.25" style="74" customWidth="1"/>
    <col min="11" max="11" width="23.5" style="76" customWidth="1"/>
    <col min="12" max="12" width="9.5" style="76" customWidth="1"/>
    <col min="13" max="13" width="7.5" style="74" customWidth="1"/>
    <col min="14" max="14" width="33.875" style="96" customWidth="1"/>
    <col min="15" max="15" width="15" style="74" customWidth="1"/>
    <col min="16" max="16384" width="8.75" style="6"/>
  </cols>
  <sheetData>
    <row r="1" spans="1:15" s="63" customFormat="1" ht="28.5">
      <c r="A1" s="78" t="s">
        <v>4640</v>
      </c>
      <c r="B1" s="78" t="s">
        <v>4617</v>
      </c>
      <c r="C1" s="102" t="s">
        <v>4618</v>
      </c>
      <c r="D1" s="79" t="s">
        <v>4619</v>
      </c>
      <c r="E1" s="79" t="s">
        <v>4620</v>
      </c>
      <c r="F1" s="80" t="s">
        <v>4621</v>
      </c>
      <c r="G1" s="80" t="s">
        <v>4622</v>
      </c>
      <c r="H1" s="78" t="s">
        <v>4623</v>
      </c>
      <c r="I1" s="78" t="s">
        <v>4624</v>
      </c>
      <c r="J1" s="78" t="s">
        <v>4625</v>
      </c>
      <c r="K1" s="78" t="s">
        <v>4626</v>
      </c>
      <c r="L1" s="87" t="s">
        <v>4627</v>
      </c>
      <c r="M1" s="78" t="s">
        <v>4628</v>
      </c>
      <c r="N1" s="98" t="s">
        <v>4729</v>
      </c>
      <c r="O1" s="81" t="s">
        <v>4629</v>
      </c>
    </row>
    <row r="2" spans="1:15" hidden="1">
      <c r="A2" s="64">
        <v>1</v>
      </c>
      <c r="B2" s="65" t="s">
        <v>306</v>
      </c>
      <c r="C2" s="88" t="s">
        <v>866</v>
      </c>
      <c r="D2" s="92" t="s">
        <v>4142</v>
      </c>
      <c r="E2" s="92" t="s">
        <v>4143</v>
      </c>
      <c r="F2" s="66" t="s">
        <v>3493</v>
      </c>
      <c r="G2" s="66" t="s">
        <v>2624</v>
      </c>
      <c r="H2" s="82" t="s">
        <v>867</v>
      </c>
      <c r="I2" s="67">
        <v>2</v>
      </c>
      <c r="J2" s="67">
        <v>1</v>
      </c>
      <c r="K2" s="88" t="s">
        <v>868</v>
      </c>
      <c r="L2" s="88" t="s">
        <v>2606</v>
      </c>
      <c r="M2" s="67">
        <v>2013</v>
      </c>
      <c r="N2" s="97" t="s">
        <v>4647</v>
      </c>
      <c r="O2" s="77" t="s">
        <v>4646</v>
      </c>
    </row>
    <row r="3" spans="1:15" hidden="1">
      <c r="A3" s="64">
        <v>2</v>
      </c>
      <c r="B3" s="65" t="s">
        <v>306</v>
      </c>
      <c r="C3" s="88" t="s">
        <v>717</v>
      </c>
      <c r="D3" s="92" t="s">
        <v>4144</v>
      </c>
      <c r="E3" s="92" t="s">
        <v>4145</v>
      </c>
      <c r="F3" s="66" t="s">
        <v>3494</v>
      </c>
      <c r="G3" s="66" t="s">
        <v>2625</v>
      </c>
      <c r="H3" s="82" t="s">
        <v>718</v>
      </c>
      <c r="I3" s="67">
        <v>1</v>
      </c>
      <c r="J3" s="67">
        <v>1</v>
      </c>
      <c r="K3" s="88" t="s">
        <v>719</v>
      </c>
      <c r="L3" s="88" t="s">
        <v>310</v>
      </c>
      <c r="M3" s="67">
        <v>2012</v>
      </c>
      <c r="N3" s="97" t="s">
        <v>4641</v>
      </c>
      <c r="O3" s="77" t="s">
        <v>2581</v>
      </c>
    </row>
    <row r="4" spans="1:15" hidden="1">
      <c r="A4" s="64">
        <v>3</v>
      </c>
      <c r="B4" s="65" t="s">
        <v>306</v>
      </c>
      <c r="C4" s="88" t="s">
        <v>902</v>
      </c>
      <c r="D4" s="92" t="s">
        <v>4146</v>
      </c>
      <c r="E4" s="92" t="s">
        <v>4147</v>
      </c>
      <c r="F4" s="66" t="s">
        <v>3495</v>
      </c>
      <c r="G4" s="66" t="s">
        <v>2626</v>
      </c>
      <c r="H4" s="82" t="s">
        <v>145</v>
      </c>
      <c r="I4" s="67">
        <v>1</v>
      </c>
      <c r="J4" s="67">
        <v>1</v>
      </c>
      <c r="K4" s="88" t="s">
        <v>146</v>
      </c>
      <c r="L4" s="88" t="s">
        <v>710</v>
      </c>
      <c r="M4" s="67">
        <v>2013</v>
      </c>
      <c r="N4" s="97" t="s">
        <v>4642</v>
      </c>
      <c r="O4" s="77" t="s">
        <v>2581</v>
      </c>
    </row>
    <row r="5" spans="1:15" ht="25.5" hidden="1">
      <c r="A5" s="64">
        <v>4</v>
      </c>
      <c r="B5" s="65" t="s">
        <v>306</v>
      </c>
      <c r="C5" s="88" t="s">
        <v>23</v>
      </c>
      <c r="D5" s="92" t="s">
        <v>4148</v>
      </c>
      <c r="E5" s="92" t="s">
        <v>4149</v>
      </c>
      <c r="F5" s="66" t="s">
        <v>3496</v>
      </c>
      <c r="G5" s="66" t="s">
        <v>2627</v>
      </c>
      <c r="H5" s="82" t="s">
        <v>147</v>
      </c>
      <c r="I5" s="67">
        <v>1</v>
      </c>
      <c r="J5" s="67">
        <v>1</v>
      </c>
      <c r="K5" s="88" t="s">
        <v>148</v>
      </c>
      <c r="L5" s="88" t="s">
        <v>310</v>
      </c>
      <c r="M5" s="67">
        <v>2013</v>
      </c>
      <c r="N5" s="97" t="s">
        <v>4648</v>
      </c>
      <c r="O5" s="77" t="s">
        <v>2581</v>
      </c>
    </row>
    <row r="6" spans="1:15" hidden="1">
      <c r="A6" s="64">
        <v>5</v>
      </c>
      <c r="B6" s="65" t="s">
        <v>306</v>
      </c>
      <c r="C6" s="88" t="s">
        <v>711</v>
      </c>
      <c r="D6" s="92" t="s">
        <v>4150</v>
      </c>
      <c r="E6" s="92" t="s">
        <v>4151</v>
      </c>
      <c r="F6" s="66" t="s">
        <v>3497</v>
      </c>
      <c r="G6" s="66" t="s">
        <v>2628</v>
      </c>
      <c r="H6" s="82" t="s">
        <v>712</v>
      </c>
      <c r="I6" s="67">
        <v>1</v>
      </c>
      <c r="J6" s="67">
        <v>1</v>
      </c>
      <c r="K6" s="88" t="s">
        <v>713</v>
      </c>
      <c r="L6" s="88" t="s">
        <v>310</v>
      </c>
      <c r="M6" s="67">
        <v>2012</v>
      </c>
      <c r="N6" s="97" t="s">
        <v>4643</v>
      </c>
      <c r="O6" s="77" t="s">
        <v>2581</v>
      </c>
    </row>
    <row r="7" spans="1:15" hidden="1">
      <c r="A7" s="64">
        <v>6</v>
      </c>
      <c r="B7" s="65" t="s">
        <v>306</v>
      </c>
      <c r="C7" s="88" t="s">
        <v>869</v>
      </c>
      <c r="D7" s="92" t="s">
        <v>4152</v>
      </c>
      <c r="E7" s="92" t="s">
        <v>4153</v>
      </c>
      <c r="F7" s="66" t="s">
        <v>3498</v>
      </c>
      <c r="G7" s="66" t="s">
        <v>2629</v>
      </c>
      <c r="H7" s="82" t="s">
        <v>870</v>
      </c>
      <c r="I7" s="67">
        <v>3</v>
      </c>
      <c r="J7" s="67">
        <v>1</v>
      </c>
      <c r="K7" s="88" t="s">
        <v>871</v>
      </c>
      <c r="L7" s="88" t="s">
        <v>310</v>
      </c>
      <c r="M7" s="67">
        <v>2013</v>
      </c>
      <c r="N7" s="97" t="s">
        <v>4649</v>
      </c>
      <c r="O7" s="77" t="s">
        <v>2581</v>
      </c>
    </row>
    <row r="8" spans="1:15" hidden="1">
      <c r="A8" s="64">
        <v>7</v>
      </c>
      <c r="B8" s="65" t="s">
        <v>306</v>
      </c>
      <c r="C8" s="88" t="s">
        <v>878</v>
      </c>
      <c r="D8" s="92" t="s">
        <v>4154</v>
      </c>
      <c r="E8" s="92" t="s">
        <v>4155</v>
      </c>
      <c r="F8" s="66" t="s">
        <v>3499</v>
      </c>
      <c r="G8" s="66" t="s">
        <v>2630</v>
      </c>
      <c r="H8" s="82" t="s">
        <v>1376</v>
      </c>
      <c r="I8" s="67">
        <v>4</v>
      </c>
      <c r="J8" s="67">
        <v>1</v>
      </c>
      <c r="K8" s="88" t="s">
        <v>1377</v>
      </c>
      <c r="L8" s="88" t="s">
        <v>317</v>
      </c>
      <c r="M8" s="67">
        <v>2013</v>
      </c>
      <c r="N8" s="97" t="s">
        <v>4650</v>
      </c>
      <c r="O8" s="77" t="s">
        <v>2581</v>
      </c>
    </row>
    <row r="9" spans="1:15" hidden="1">
      <c r="A9" s="64">
        <v>8</v>
      </c>
      <c r="B9" s="65" t="s">
        <v>306</v>
      </c>
      <c r="C9" s="88" t="s">
        <v>872</v>
      </c>
      <c r="D9" s="92" t="s">
        <v>4156</v>
      </c>
      <c r="E9" s="92" t="s">
        <v>4157</v>
      </c>
      <c r="F9" s="66" t="s">
        <v>3500</v>
      </c>
      <c r="G9" s="66" t="s">
        <v>2631</v>
      </c>
      <c r="H9" s="82" t="s">
        <v>873</v>
      </c>
      <c r="I9" s="67">
        <v>1</v>
      </c>
      <c r="J9" s="67">
        <v>1</v>
      </c>
      <c r="K9" s="88" t="s">
        <v>874</v>
      </c>
      <c r="L9" s="88" t="s">
        <v>310</v>
      </c>
      <c r="M9" s="67">
        <v>2011</v>
      </c>
      <c r="N9" s="97" t="s">
        <v>4651</v>
      </c>
      <c r="O9" s="77" t="s">
        <v>2581</v>
      </c>
    </row>
    <row r="10" spans="1:15" hidden="1">
      <c r="A10" s="64">
        <v>9</v>
      </c>
      <c r="B10" s="65" t="s">
        <v>306</v>
      </c>
      <c r="C10" s="88" t="s">
        <v>720</v>
      </c>
      <c r="D10" s="92" t="s">
        <v>4158</v>
      </c>
      <c r="E10" s="92" t="s">
        <v>4159</v>
      </c>
      <c r="F10" s="66" t="s">
        <v>3501</v>
      </c>
      <c r="G10" s="66" t="s">
        <v>2632</v>
      </c>
      <c r="H10" s="82" t="s">
        <v>721</v>
      </c>
      <c r="I10" s="67">
        <v>1</v>
      </c>
      <c r="J10" s="67">
        <v>1</v>
      </c>
      <c r="K10" s="88" t="s">
        <v>722</v>
      </c>
      <c r="L10" s="88" t="s">
        <v>310</v>
      </c>
      <c r="M10" s="67">
        <v>2013</v>
      </c>
      <c r="N10" s="97" t="s">
        <v>4645</v>
      </c>
      <c r="O10" s="77" t="s">
        <v>2581</v>
      </c>
    </row>
    <row r="11" spans="1:15" hidden="1">
      <c r="A11" s="64">
        <v>10</v>
      </c>
      <c r="B11" s="65" t="s">
        <v>306</v>
      </c>
      <c r="C11" s="88" t="s">
        <v>875</v>
      </c>
      <c r="D11" s="92" t="s">
        <v>4160</v>
      </c>
      <c r="E11" s="92" t="s">
        <v>4161</v>
      </c>
      <c r="F11" s="66" t="s">
        <v>3502</v>
      </c>
      <c r="G11" s="66" t="s">
        <v>2633</v>
      </c>
      <c r="H11" s="82" t="s">
        <v>876</v>
      </c>
      <c r="I11" s="67">
        <v>1</v>
      </c>
      <c r="J11" s="67">
        <v>1</v>
      </c>
      <c r="K11" s="88" t="s">
        <v>877</v>
      </c>
      <c r="L11" s="88" t="s">
        <v>310</v>
      </c>
      <c r="M11" s="67">
        <v>2009</v>
      </c>
      <c r="N11" s="97" t="s">
        <v>4644</v>
      </c>
      <c r="O11" s="77" t="s">
        <v>2581</v>
      </c>
    </row>
    <row r="12" spans="1:15" hidden="1">
      <c r="A12" s="64">
        <v>11</v>
      </c>
      <c r="B12" s="65" t="s">
        <v>306</v>
      </c>
      <c r="C12" s="88" t="s">
        <v>878</v>
      </c>
      <c r="D12" s="92" t="s">
        <v>4162</v>
      </c>
      <c r="E12" s="92" t="s">
        <v>4163</v>
      </c>
      <c r="F12" s="66" t="s">
        <v>3503</v>
      </c>
      <c r="G12" s="66" t="s">
        <v>2634</v>
      </c>
      <c r="H12" s="82" t="s">
        <v>879</v>
      </c>
      <c r="I12" s="67">
        <v>1</v>
      </c>
      <c r="J12" s="67">
        <v>1</v>
      </c>
      <c r="K12" s="88" t="s">
        <v>880</v>
      </c>
      <c r="L12" s="88" t="s">
        <v>317</v>
      </c>
      <c r="M12" s="67">
        <v>2012</v>
      </c>
      <c r="N12" s="97" t="s">
        <v>4652</v>
      </c>
      <c r="O12" s="77" t="s">
        <v>2581</v>
      </c>
    </row>
    <row r="13" spans="1:15" ht="25.5" hidden="1">
      <c r="A13" s="64">
        <v>12</v>
      </c>
      <c r="B13" s="65" t="s">
        <v>306</v>
      </c>
      <c r="C13" s="88" t="s">
        <v>878</v>
      </c>
      <c r="D13" s="92" t="s">
        <v>4164</v>
      </c>
      <c r="E13" s="92" t="s">
        <v>4165</v>
      </c>
      <c r="F13" s="66" t="s">
        <v>3504</v>
      </c>
      <c r="G13" s="66" t="s">
        <v>2635</v>
      </c>
      <c r="H13" s="82" t="s">
        <v>881</v>
      </c>
      <c r="I13" s="67">
        <v>1</v>
      </c>
      <c r="J13" s="67">
        <v>1</v>
      </c>
      <c r="K13" s="88" t="s">
        <v>882</v>
      </c>
      <c r="L13" s="88" t="s">
        <v>310</v>
      </c>
      <c r="M13" s="67">
        <v>2011</v>
      </c>
      <c r="N13" s="97" t="s">
        <v>1714</v>
      </c>
      <c r="O13" s="77" t="s">
        <v>2581</v>
      </c>
    </row>
    <row r="14" spans="1:15" hidden="1">
      <c r="A14" s="64">
        <v>13</v>
      </c>
      <c r="B14" s="65" t="s">
        <v>306</v>
      </c>
      <c r="C14" s="88" t="s">
        <v>883</v>
      </c>
      <c r="D14" s="92" t="s">
        <v>4166</v>
      </c>
      <c r="E14" s="92" t="s">
        <v>4167</v>
      </c>
      <c r="F14" s="66" t="s">
        <v>3505</v>
      </c>
      <c r="G14" s="66" t="s">
        <v>2636</v>
      </c>
      <c r="H14" s="82" t="s">
        <v>884</v>
      </c>
      <c r="I14" s="67">
        <v>1</v>
      </c>
      <c r="J14" s="67">
        <v>1</v>
      </c>
      <c r="K14" s="88" t="s">
        <v>885</v>
      </c>
      <c r="L14" s="88" t="s">
        <v>710</v>
      </c>
      <c r="M14" s="67">
        <v>2013</v>
      </c>
      <c r="N14" s="97" t="s">
        <v>4688</v>
      </c>
      <c r="O14" s="77" t="s">
        <v>2581</v>
      </c>
    </row>
    <row r="15" spans="1:15" hidden="1">
      <c r="A15" s="64">
        <v>14</v>
      </c>
      <c r="B15" s="65" t="s">
        <v>306</v>
      </c>
      <c r="C15" s="88" t="s">
        <v>886</v>
      </c>
      <c r="D15" s="92" t="s">
        <v>4168</v>
      </c>
      <c r="E15" s="92" t="s">
        <v>4169</v>
      </c>
      <c r="F15" s="66" t="s">
        <v>3506</v>
      </c>
      <c r="G15" s="66" t="s">
        <v>2637</v>
      </c>
      <c r="H15" s="82" t="s">
        <v>887</v>
      </c>
      <c r="I15" s="67">
        <v>2</v>
      </c>
      <c r="J15" s="67">
        <v>1</v>
      </c>
      <c r="K15" s="88" t="s">
        <v>888</v>
      </c>
      <c r="L15" s="88" t="s">
        <v>2606</v>
      </c>
      <c r="M15" s="67">
        <v>2011</v>
      </c>
      <c r="N15" s="97" t="s">
        <v>4687</v>
      </c>
      <c r="O15" s="77" t="s">
        <v>2581</v>
      </c>
    </row>
    <row r="16" spans="1:15" hidden="1">
      <c r="A16" s="64">
        <v>15</v>
      </c>
      <c r="B16" s="65" t="s">
        <v>306</v>
      </c>
      <c r="C16" s="88" t="s">
        <v>2610</v>
      </c>
      <c r="D16" s="92" t="s">
        <v>4170</v>
      </c>
      <c r="E16" s="92" t="s">
        <v>4171</v>
      </c>
      <c r="F16" s="66" t="s">
        <v>3507</v>
      </c>
      <c r="G16" s="66" t="s">
        <v>2638</v>
      </c>
      <c r="H16" s="82" t="s">
        <v>2611</v>
      </c>
      <c r="I16" s="67">
        <v>1</v>
      </c>
      <c r="J16" s="67">
        <v>1</v>
      </c>
      <c r="K16" s="88" t="s">
        <v>3167</v>
      </c>
      <c r="L16" s="88" t="s">
        <v>317</v>
      </c>
      <c r="M16" s="67">
        <v>2012</v>
      </c>
      <c r="N16" s="97" t="s">
        <v>4686</v>
      </c>
      <c r="O16" s="77" t="s">
        <v>2581</v>
      </c>
    </row>
    <row r="17" spans="1:15" hidden="1">
      <c r="A17" s="64">
        <v>16</v>
      </c>
      <c r="B17" s="65" t="s">
        <v>306</v>
      </c>
      <c r="C17" s="88" t="s">
        <v>889</v>
      </c>
      <c r="D17" s="92" t="s">
        <v>4172</v>
      </c>
      <c r="E17" s="92" t="s">
        <v>4173</v>
      </c>
      <c r="F17" s="66" t="s">
        <v>3508</v>
      </c>
      <c r="G17" s="66" t="s">
        <v>2639</v>
      </c>
      <c r="H17" s="82" t="s">
        <v>890</v>
      </c>
      <c r="I17" s="67">
        <v>2</v>
      </c>
      <c r="J17" s="67">
        <v>1</v>
      </c>
      <c r="K17" s="88" t="s">
        <v>891</v>
      </c>
      <c r="L17" s="88" t="s">
        <v>317</v>
      </c>
      <c r="M17" s="67">
        <v>2013</v>
      </c>
      <c r="N17" s="97" t="s">
        <v>4685</v>
      </c>
      <c r="O17" s="77" t="s">
        <v>2581</v>
      </c>
    </row>
    <row r="18" spans="1:15" ht="25.5" hidden="1">
      <c r="A18" s="64">
        <v>17</v>
      </c>
      <c r="B18" s="65" t="s">
        <v>306</v>
      </c>
      <c r="C18" s="88" t="s">
        <v>3168</v>
      </c>
      <c r="D18" s="92" t="s">
        <v>4174</v>
      </c>
      <c r="E18" s="92" t="s">
        <v>4175</v>
      </c>
      <c r="F18" s="66" t="s">
        <v>3509</v>
      </c>
      <c r="G18" s="66" t="s">
        <v>2640</v>
      </c>
      <c r="H18" s="82" t="s">
        <v>3169</v>
      </c>
      <c r="I18" s="67">
        <v>1</v>
      </c>
      <c r="J18" s="67">
        <v>1</v>
      </c>
      <c r="K18" s="88" t="s">
        <v>3170</v>
      </c>
      <c r="L18" s="88" t="s">
        <v>2606</v>
      </c>
      <c r="M18" s="67">
        <v>2013</v>
      </c>
      <c r="N18" s="97" t="s">
        <v>4684</v>
      </c>
      <c r="O18" s="77" t="s">
        <v>2581</v>
      </c>
    </row>
    <row r="19" spans="1:15" hidden="1">
      <c r="A19" s="64">
        <v>18</v>
      </c>
      <c r="B19" s="65" t="s">
        <v>306</v>
      </c>
      <c r="C19" s="88" t="s">
        <v>892</v>
      </c>
      <c r="D19" s="92" t="s">
        <v>4176</v>
      </c>
      <c r="E19" s="92" t="s">
        <v>4177</v>
      </c>
      <c r="F19" s="66" t="s">
        <v>3510</v>
      </c>
      <c r="G19" s="66" t="s">
        <v>2641</v>
      </c>
      <c r="H19" s="82" t="s">
        <v>893</v>
      </c>
      <c r="I19" s="67">
        <v>1</v>
      </c>
      <c r="J19" s="67">
        <v>1</v>
      </c>
      <c r="K19" s="88" t="s">
        <v>894</v>
      </c>
      <c r="L19" s="88" t="s">
        <v>317</v>
      </c>
      <c r="M19" s="67">
        <v>2009</v>
      </c>
      <c r="N19" s="97" t="s">
        <v>4683</v>
      </c>
      <c r="O19" s="77" t="s">
        <v>2581</v>
      </c>
    </row>
    <row r="20" spans="1:15" hidden="1">
      <c r="A20" s="64">
        <v>19</v>
      </c>
      <c r="B20" s="65" t="s">
        <v>306</v>
      </c>
      <c r="C20" s="88" t="s">
        <v>892</v>
      </c>
      <c r="D20" s="92" t="s">
        <v>4178</v>
      </c>
      <c r="E20" s="92" t="s">
        <v>4179</v>
      </c>
      <c r="F20" s="66" t="s">
        <v>3511</v>
      </c>
      <c r="G20" s="66" t="s">
        <v>2642</v>
      </c>
      <c r="H20" s="82" t="s">
        <v>895</v>
      </c>
      <c r="I20" s="67">
        <v>1</v>
      </c>
      <c r="J20" s="67">
        <v>1</v>
      </c>
      <c r="K20" s="88" t="s">
        <v>896</v>
      </c>
      <c r="L20" s="88" t="s">
        <v>317</v>
      </c>
      <c r="M20" s="67">
        <v>2010</v>
      </c>
      <c r="N20" s="97" t="s">
        <v>1715</v>
      </c>
      <c r="O20" s="77" t="s">
        <v>2581</v>
      </c>
    </row>
    <row r="21" spans="1:15" hidden="1">
      <c r="A21" s="64">
        <v>20</v>
      </c>
      <c r="B21" s="65" t="s">
        <v>306</v>
      </c>
      <c r="C21" s="88" t="s">
        <v>897</v>
      </c>
      <c r="D21" s="92" t="s">
        <v>4180</v>
      </c>
      <c r="E21" s="92" t="s">
        <v>4181</v>
      </c>
      <c r="F21" s="66" t="s">
        <v>3512</v>
      </c>
      <c r="G21" s="66" t="s">
        <v>2643</v>
      </c>
      <c r="H21" s="82" t="s">
        <v>898</v>
      </c>
      <c r="I21" s="67">
        <v>3</v>
      </c>
      <c r="J21" s="67">
        <v>1</v>
      </c>
      <c r="K21" s="88" t="s">
        <v>453</v>
      </c>
      <c r="L21" s="88" t="s">
        <v>2606</v>
      </c>
      <c r="M21" s="67">
        <v>2012</v>
      </c>
      <c r="N21" s="97" t="s">
        <v>5111</v>
      </c>
      <c r="O21" s="77" t="s">
        <v>2581</v>
      </c>
    </row>
    <row r="22" spans="1:15" hidden="1">
      <c r="A22" s="64">
        <v>21</v>
      </c>
      <c r="B22" s="65" t="s">
        <v>306</v>
      </c>
      <c r="C22" s="88" t="s">
        <v>1378</v>
      </c>
      <c r="D22" s="92" t="s">
        <v>4182</v>
      </c>
      <c r="E22" s="92" t="s">
        <v>4183</v>
      </c>
      <c r="F22" s="66" t="s">
        <v>3513</v>
      </c>
      <c r="G22" s="66" t="s">
        <v>2644</v>
      </c>
      <c r="H22" s="82" t="s">
        <v>1379</v>
      </c>
      <c r="I22" s="67">
        <v>1</v>
      </c>
      <c r="J22" s="67">
        <v>1</v>
      </c>
      <c r="K22" s="88" t="s">
        <v>1380</v>
      </c>
      <c r="L22" s="88" t="s">
        <v>317</v>
      </c>
      <c r="M22" s="67">
        <v>2013</v>
      </c>
      <c r="N22" s="97" t="s">
        <v>1716</v>
      </c>
      <c r="O22" s="77" t="s">
        <v>2581</v>
      </c>
    </row>
    <row r="23" spans="1:15" hidden="1">
      <c r="A23" s="64">
        <v>22</v>
      </c>
      <c r="B23" s="65" t="s">
        <v>306</v>
      </c>
      <c r="C23" s="88" t="s">
        <v>1381</v>
      </c>
      <c r="D23" s="92" t="s">
        <v>4184</v>
      </c>
      <c r="E23" s="92" t="s">
        <v>4185</v>
      </c>
      <c r="F23" s="66" t="s">
        <v>3514</v>
      </c>
      <c r="G23" s="66" t="s">
        <v>2645</v>
      </c>
      <c r="H23" s="82" t="s">
        <v>1382</v>
      </c>
      <c r="I23" s="67">
        <v>4</v>
      </c>
      <c r="J23" s="67">
        <v>1</v>
      </c>
      <c r="K23" s="88" t="s">
        <v>1383</v>
      </c>
      <c r="L23" s="88" t="s">
        <v>2606</v>
      </c>
      <c r="M23" s="67">
        <v>2013</v>
      </c>
      <c r="N23" s="97" t="s">
        <v>1717</v>
      </c>
      <c r="O23" s="77" t="s">
        <v>2581</v>
      </c>
    </row>
    <row r="24" spans="1:15" ht="25.5" hidden="1">
      <c r="A24" s="64">
        <v>23</v>
      </c>
      <c r="B24" s="65" t="s">
        <v>306</v>
      </c>
      <c r="C24" s="88" t="s">
        <v>899</v>
      </c>
      <c r="D24" s="92" t="s">
        <v>4186</v>
      </c>
      <c r="E24" s="92" t="s">
        <v>4187</v>
      </c>
      <c r="F24" s="66" t="s">
        <v>3515</v>
      </c>
      <c r="G24" s="66" t="s">
        <v>2646</v>
      </c>
      <c r="H24" s="82" t="s">
        <v>900</v>
      </c>
      <c r="I24" s="67">
        <v>1</v>
      </c>
      <c r="J24" s="67">
        <v>1</v>
      </c>
      <c r="K24" s="88" t="s">
        <v>901</v>
      </c>
      <c r="L24" s="88" t="s">
        <v>710</v>
      </c>
      <c r="M24" s="67">
        <v>2013</v>
      </c>
      <c r="N24" s="97" t="s">
        <v>5112</v>
      </c>
      <c r="O24" s="77" t="s">
        <v>2581</v>
      </c>
    </row>
    <row r="25" spans="1:15" hidden="1">
      <c r="A25" s="64">
        <v>24</v>
      </c>
      <c r="B25" s="65" t="s">
        <v>306</v>
      </c>
      <c r="C25" s="88" t="s">
        <v>902</v>
      </c>
      <c r="D25" s="92" t="s">
        <v>4188</v>
      </c>
      <c r="E25" s="92" t="s">
        <v>4189</v>
      </c>
      <c r="F25" s="66" t="s">
        <v>3516</v>
      </c>
      <c r="G25" s="66" t="s">
        <v>2647</v>
      </c>
      <c r="H25" s="82" t="s">
        <v>903</v>
      </c>
      <c r="I25" s="67">
        <v>1</v>
      </c>
      <c r="J25" s="67">
        <v>1</v>
      </c>
      <c r="K25" s="88" t="s">
        <v>904</v>
      </c>
      <c r="L25" s="88" t="s">
        <v>710</v>
      </c>
      <c r="M25" s="67">
        <v>2012</v>
      </c>
      <c r="N25" s="97" t="s">
        <v>5113</v>
      </c>
      <c r="O25" s="77" t="s">
        <v>2581</v>
      </c>
    </row>
    <row r="26" spans="1:15" hidden="1">
      <c r="A26" s="64">
        <v>25</v>
      </c>
      <c r="B26" s="65" t="s">
        <v>306</v>
      </c>
      <c r="C26" s="88" t="s">
        <v>1384</v>
      </c>
      <c r="D26" s="92" t="s">
        <v>4190</v>
      </c>
      <c r="E26" s="92" t="s">
        <v>4191</v>
      </c>
      <c r="F26" s="66" t="s">
        <v>3517</v>
      </c>
      <c r="G26" s="66" t="s">
        <v>2648</v>
      </c>
      <c r="H26" s="82" t="s">
        <v>1385</v>
      </c>
      <c r="I26" s="67">
        <v>1</v>
      </c>
      <c r="J26" s="67">
        <v>1</v>
      </c>
      <c r="K26" s="88" t="s">
        <v>1386</v>
      </c>
      <c r="L26" s="88" t="s">
        <v>710</v>
      </c>
      <c r="M26" s="67">
        <v>2013</v>
      </c>
      <c r="N26" s="97" t="s">
        <v>5114</v>
      </c>
      <c r="O26" s="77" t="s">
        <v>2581</v>
      </c>
    </row>
    <row r="27" spans="1:15" ht="25.5" hidden="1">
      <c r="A27" s="64">
        <v>26</v>
      </c>
      <c r="B27" s="65" t="s">
        <v>306</v>
      </c>
      <c r="C27" s="88" t="s">
        <v>905</v>
      </c>
      <c r="D27" s="92" t="s">
        <v>4192</v>
      </c>
      <c r="E27" s="92" t="s">
        <v>4193</v>
      </c>
      <c r="F27" s="66" t="s">
        <v>3518</v>
      </c>
      <c r="G27" s="66" t="s">
        <v>2649</v>
      </c>
      <c r="H27" s="82" t="s">
        <v>906</v>
      </c>
      <c r="I27" s="67">
        <v>1</v>
      </c>
      <c r="J27" s="67">
        <v>1</v>
      </c>
      <c r="K27" s="88" t="s">
        <v>907</v>
      </c>
      <c r="L27" s="88" t="s">
        <v>2606</v>
      </c>
      <c r="M27" s="67">
        <v>2013</v>
      </c>
      <c r="N27" s="97" t="s">
        <v>5115</v>
      </c>
      <c r="O27" s="77" t="s">
        <v>2581</v>
      </c>
    </row>
    <row r="28" spans="1:15" hidden="1">
      <c r="A28" s="64">
        <v>27</v>
      </c>
      <c r="B28" s="65" t="s">
        <v>306</v>
      </c>
      <c r="C28" s="88" t="s">
        <v>908</v>
      </c>
      <c r="D28" s="92">
        <v>327.52073000000001</v>
      </c>
      <c r="E28" s="92" t="s">
        <v>4194</v>
      </c>
      <c r="F28" s="66" t="s">
        <v>3519</v>
      </c>
      <c r="G28" s="66" t="s">
        <v>2650</v>
      </c>
      <c r="H28" s="82" t="s">
        <v>909</v>
      </c>
      <c r="I28" s="67">
        <v>1</v>
      </c>
      <c r="J28" s="67">
        <v>1</v>
      </c>
      <c r="K28" s="88" t="s">
        <v>910</v>
      </c>
      <c r="L28" s="88" t="s">
        <v>310</v>
      </c>
      <c r="M28" s="67">
        <v>2009</v>
      </c>
      <c r="N28" s="97" t="s">
        <v>1728</v>
      </c>
      <c r="O28" s="77" t="s">
        <v>2581</v>
      </c>
    </row>
    <row r="29" spans="1:15" ht="25.5" hidden="1">
      <c r="A29" s="64">
        <v>28</v>
      </c>
      <c r="B29" s="65" t="s">
        <v>306</v>
      </c>
      <c r="C29" s="88" t="s">
        <v>3171</v>
      </c>
      <c r="D29" s="92" t="s">
        <v>4195</v>
      </c>
      <c r="E29" s="92" t="s">
        <v>4196</v>
      </c>
      <c r="F29" s="66" t="s">
        <v>3520</v>
      </c>
      <c r="G29" s="66" t="s">
        <v>2651</v>
      </c>
      <c r="H29" s="82" t="s">
        <v>699</v>
      </c>
      <c r="I29" s="67">
        <v>2</v>
      </c>
      <c r="J29" s="67">
        <v>1</v>
      </c>
      <c r="K29" s="88" t="s">
        <v>700</v>
      </c>
      <c r="L29" s="88" t="s">
        <v>2606</v>
      </c>
      <c r="M29" s="67">
        <v>2013</v>
      </c>
      <c r="N29" s="97" t="s">
        <v>1727</v>
      </c>
      <c r="O29" s="77" t="s">
        <v>2581</v>
      </c>
    </row>
    <row r="30" spans="1:15" hidden="1">
      <c r="A30" s="64">
        <v>29</v>
      </c>
      <c r="B30" s="65" t="s">
        <v>306</v>
      </c>
      <c r="C30" s="88" t="s">
        <v>911</v>
      </c>
      <c r="D30" s="92" t="s">
        <v>4197</v>
      </c>
      <c r="E30" s="92" t="s">
        <v>4198</v>
      </c>
      <c r="F30" s="66" t="s">
        <v>3521</v>
      </c>
      <c r="G30" s="66" t="s">
        <v>2652</v>
      </c>
      <c r="H30" s="82" t="s">
        <v>912</v>
      </c>
      <c r="I30" s="67">
        <v>1</v>
      </c>
      <c r="J30" s="67">
        <v>1</v>
      </c>
      <c r="K30" s="88" t="s">
        <v>913</v>
      </c>
      <c r="L30" s="88" t="s">
        <v>310</v>
      </c>
      <c r="M30" s="67">
        <v>2011</v>
      </c>
      <c r="N30" s="97" t="s">
        <v>1726</v>
      </c>
      <c r="O30" s="77" t="s">
        <v>2581</v>
      </c>
    </row>
    <row r="31" spans="1:15" hidden="1">
      <c r="A31" s="64">
        <v>30</v>
      </c>
      <c r="B31" s="65" t="s">
        <v>306</v>
      </c>
      <c r="C31" s="88" t="s">
        <v>883</v>
      </c>
      <c r="D31" s="92" t="s">
        <v>4199</v>
      </c>
      <c r="E31" s="92" t="s">
        <v>4200</v>
      </c>
      <c r="F31" s="66" t="s">
        <v>3522</v>
      </c>
      <c r="G31" s="66" t="s">
        <v>2653</v>
      </c>
      <c r="H31" s="82" t="s">
        <v>139</v>
      </c>
      <c r="I31" s="67">
        <v>1</v>
      </c>
      <c r="J31" s="67">
        <v>1</v>
      </c>
      <c r="K31" s="88" t="s">
        <v>140</v>
      </c>
      <c r="L31" s="88" t="s">
        <v>710</v>
      </c>
      <c r="M31" s="67">
        <v>2013</v>
      </c>
      <c r="N31" s="97" t="s">
        <v>1725</v>
      </c>
      <c r="O31" s="77" t="s">
        <v>2581</v>
      </c>
    </row>
    <row r="32" spans="1:15" hidden="1">
      <c r="A32" s="64">
        <v>31</v>
      </c>
      <c r="B32" s="65" t="s">
        <v>306</v>
      </c>
      <c r="C32" s="88" t="s">
        <v>883</v>
      </c>
      <c r="D32" s="92" t="s">
        <v>4201</v>
      </c>
      <c r="E32" s="92" t="s">
        <v>4202</v>
      </c>
      <c r="F32" s="66" t="s">
        <v>3523</v>
      </c>
      <c r="G32" s="66" t="s">
        <v>2654</v>
      </c>
      <c r="H32" s="82" t="s">
        <v>914</v>
      </c>
      <c r="I32" s="67">
        <v>1</v>
      </c>
      <c r="J32" s="67">
        <v>1</v>
      </c>
      <c r="K32" s="88" t="s">
        <v>915</v>
      </c>
      <c r="L32" s="88" t="s">
        <v>710</v>
      </c>
      <c r="M32" s="67">
        <v>2010</v>
      </c>
      <c r="N32" s="97" t="s">
        <v>1718</v>
      </c>
      <c r="O32" s="77" t="s">
        <v>2581</v>
      </c>
    </row>
    <row r="33" spans="1:15" hidden="1">
      <c r="A33" s="64">
        <v>32</v>
      </c>
      <c r="B33" s="65" t="s">
        <v>306</v>
      </c>
      <c r="C33" s="88" t="s">
        <v>869</v>
      </c>
      <c r="D33" s="92" t="s">
        <v>4203</v>
      </c>
      <c r="E33" s="92" t="s">
        <v>4204</v>
      </c>
      <c r="F33" s="66" t="s">
        <v>3524</v>
      </c>
      <c r="G33" s="66" t="s">
        <v>2655</v>
      </c>
      <c r="H33" s="82" t="s">
        <v>916</v>
      </c>
      <c r="I33" s="67">
        <v>4</v>
      </c>
      <c r="J33" s="67">
        <v>1</v>
      </c>
      <c r="K33" s="88" t="s">
        <v>917</v>
      </c>
      <c r="L33" s="88" t="s">
        <v>310</v>
      </c>
      <c r="M33" s="67">
        <v>2013</v>
      </c>
      <c r="N33" s="97" t="s">
        <v>1719</v>
      </c>
      <c r="O33" s="77" t="s">
        <v>2581</v>
      </c>
    </row>
    <row r="34" spans="1:15" hidden="1">
      <c r="A34" s="64">
        <v>33</v>
      </c>
      <c r="B34" s="65" t="s">
        <v>306</v>
      </c>
      <c r="C34" s="88" t="s">
        <v>866</v>
      </c>
      <c r="D34" s="92" t="s">
        <v>4205</v>
      </c>
      <c r="E34" s="92" t="s">
        <v>4206</v>
      </c>
      <c r="F34" s="66" t="s">
        <v>3525</v>
      </c>
      <c r="G34" s="66" t="s">
        <v>2656</v>
      </c>
      <c r="H34" s="82" t="s">
        <v>1387</v>
      </c>
      <c r="I34" s="67">
        <v>1</v>
      </c>
      <c r="J34" s="67">
        <v>1</v>
      </c>
      <c r="K34" s="88" t="s">
        <v>1388</v>
      </c>
      <c r="L34" s="88" t="s">
        <v>310</v>
      </c>
      <c r="M34" s="67">
        <v>2013</v>
      </c>
      <c r="N34" s="97" t="s">
        <v>1720</v>
      </c>
      <c r="O34" s="77" t="s">
        <v>2581</v>
      </c>
    </row>
    <row r="35" spans="1:15" hidden="1">
      <c r="A35" s="64">
        <v>34</v>
      </c>
      <c r="B35" s="65" t="s">
        <v>306</v>
      </c>
      <c r="C35" s="88" t="s">
        <v>886</v>
      </c>
      <c r="D35" s="92" t="s">
        <v>4207</v>
      </c>
      <c r="E35" s="92" t="s">
        <v>4208</v>
      </c>
      <c r="F35" s="66" t="s">
        <v>3526</v>
      </c>
      <c r="G35" s="66" t="s">
        <v>2657</v>
      </c>
      <c r="H35" s="82" t="s">
        <v>918</v>
      </c>
      <c r="I35" s="67">
        <v>1</v>
      </c>
      <c r="J35" s="67">
        <v>1</v>
      </c>
      <c r="K35" s="88" t="s">
        <v>919</v>
      </c>
      <c r="L35" s="88" t="s">
        <v>317</v>
      </c>
      <c r="M35" s="67">
        <v>2011</v>
      </c>
      <c r="N35" s="97" t="s">
        <v>1721</v>
      </c>
      <c r="O35" s="77" t="s">
        <v>2581</v>
      </c>
    </row>
    <row r="36" spans="1:15" hidden="1">
      <c r="A36" s="64">
        <v>35</v>
      </c>
      <c r="B36" s="65" t="s">
        <v>306</v>
      </c>
      <c r="C36" s="88" t="s">
        <v>886</v>
      </c>
      <c r="D36" s="92" t="s">
        <v>4209</v>
      </c>
      <c r="E36" s="92" t="s">
        <v>4210</v>
      </c>
      <c r="F36" s="66" t="s">
        <v>3527</v>
      </c>
      <c r="G36" s="66" t="s">
        <v>2658</v>
      </c>
      <c r="H36" s="82" t="s">
        <v>920</v>
      </c>
      <c r="I36" s="67">
        <v>1</v>
      </c>
      <c r="J36" s="67">
        <v>1</v>
      </c>
      <c r="K36" s="88" t="s">
        <v>921</v>
      </c>
      <c r="L36" s="88" t="s">
        <v>317</v>
      </c>
      <c r="M36" s="67">
        <v>2010</v>
      </c>
      <c r="N36" s="97" t="s">
        <v>1722</v>
      </c>
      <c r="O36" s="77" t="s">
        <v>2581</v>
      </c>
    </row>
    <row r="37" spans="1:15" hidden="1">
      <c r="A37" s="64">
        <v>36</v>
      </c>
      <c r="B37" s="65" t="s">
        <v>306</v>
      </c>
      <c r="C37" s="88" t="s">
        <v>886</v>
      </c>
      <c r="D37" s="92" t="s">
        <v>4211</v>
      </c>
      <c r="E37" s="92" t="s">
        <v>4212</v>
      </c>
      <c r="F37" s="66" t="s">
        <v>3528</v>
      </c>
      <c r="G37" s="66" t="s">
        <v>2659</v>
      </c>
      <c r="H37" s="82" t="s">
        <v>922</v>
      </c>
      <c r="I37" s="67">
        <v>1</v>
      </c>
      <c r="J37" s="67">
        <v>1</v>
      </c>
      <c r="K37" s="88" t="s">
        <v>923</v>
      </c>
      <c r="L37" s="88" t="s">
        <v>317</v>
      </c>
      <c r="M37" s="67">
        <v>2012</v>
      </c>
      <c r="N37" s="97" t="s">
        <v>1723</v>
      </c>
      <c r="O37" s="77" t="s">
        <v>2581</v>
      </c>
    </row>
    <row r="38" spans="1:15" hidden="1">
      <c r="A38" s="64">
        <v>37</v>
      </c>
      <c r="B38" s="65" t="s">
        <v>306</v>
      </c>
      <c r="C38" s="88" t="s">
        <v>886</v>
      </c>
      <c r="D38" s="92" t="s">
        <v>4213</v>
      </c>
      <c r="E38" s="92" t="s">
        <v>4214</v>
      </c>
      <c r="F38" s="66" t="s">
        <v>3529</v>
      </c>
      <c r="G38" s="66" t="s">
        <v>2660</v>
      </c>
      <c r="H38" s="82" t="s">
        <v>924</v>
      </c>
      <c r="I38" s="67">
        <v>1</v>
      </c>
      <c r="J38" s="67">
        <v>1</v>
      </c>
      <c r="K38" s="88" t="s">
        <v>0</v>
      </c>
      <c r="L38" s="88" t="s">
        <v>317</v>
      </c>
      <c r="M38" s="67">
        <v>2009</v>
      </c>
      <c r="N38" s="97" t="s">
        <v>1724</v>
      </c>
      <c r="O38" s="77" t="s">
        <v>2581</v>
      </c>
    </row>
    <row r="39" spans="1:15" hidden="1">
      <c r="A39" s="64">
        <v>38</v>
      </c>
      <c r="B39" s="65" t="s">
        <v>306</v>
      </c>
      <c r="C39" s="88" t="s">
        <v>886</v>
      </c>
      <c r="D39" s="92" t="s">
        <v>4215</v>
      </c>
      <c r="E39" s="92" t="s">
        <v>4216</v>
      </c>
      <c r="F39" s="66" t="s">
        <v>3530</v>
      </c>
      <c r="G39" s="66" t="s">
        <v>2661</v>
      </c>
      <c r="H39" s="82" t="s">
        <v>1</v>
      </c>
      <c r="I39" s="67">
        <v>1</v>
      </c>
      <c r="J39" s="67">
        <v>1</v>
      </c>
      <c r="K39" s="88" t="s">
        <v>2</v>
      </c>
      <c r="L39" s="88" t="s">
        <v>317</v>
      </c>
      <c r="M39" s="67">
        <v>2009</v>
      </c>
      <c r="N39" s="97" t="s">
        <v>5116</v>
      </c>
      <c r="O39" s="77" t="s">
        <v>2581</v>
      </c>
    </row>
    <row r="40" spans="1:15" hidden="1">
      <c r="A40" s="64">
        <v>39</v>
      </c>
      <c r="B40" s="65" t="s">
        <v>306</v>
      </c>
      <c r="C40" s="88" t="s">
        <v>886</v>
      </c>
      <c r="D40" s="92" t="s">
        <v>4217</v>
      </c>
      <c r="E40" s="92" t="s">
        <v>4218</v>
      </c>
      <c r="F40" s="66" t="s">
        <v>3531</v>
      </c>
      <c r="G40" s="66" t="s">
        <v>2662</v>
      </c>
      <c r="H40" s="82" t="s">
        <v>3</v>
      </c>
      <c r="I40" s="67">
        <v>1</v>
      </c>
      <c r="J40" s="67">
        <v>1</v>
      </c>
      <c r="K40" s="88" t="s">
        <v>4</v>
      </c>
      <c r="L40" s="88" t="s">
        <v>317</v>
      </c>
      <c r="M40" s="67">
        <v>2011</v>
      </c>
      <c r="N40" s="97" t="s">
        <v>5117</v>
      </c>
      <c r="O40" s="77" t="s">
        <v>2581</v>
      </c>
    </row>
    <row r="41" spans="1:15" hidden="1">
      <c r="A41" s="64">
        <v>40</v>
      </c>
      <c r="B41" s="65" t="s">
        <v>306</v>
      </c>
      <c r="C41" s="88" t="s">
        <v>886</v>
      </c>
      <c r="D41" s="92" t="s">
        <v>4219</v>
      </c>
      <c r="E41" s="92" t="s">
        <v>4220</v>
      </c>
      <c r="F41" s="66" t="s">
        <v>3532</v>
      </c>
      <c r="G41" s="66" t="s">
        <v>2663</v>
      </c>
      <c r="H41" s="82" t="s">
        <v>5</v>
      </c>
      <c r="I41" s="67">
        <v>1</v>
      </c>
      <c r="J41" s="67">
        <v>1</v>
      </c>
      <c r="K41" s="88" t="s">
        <v>6</v>
      </c>
      <c r="L41" s="88" t="s">
        <v>317</v>
      </c>
      <c r="M41" s="67">
        <v>2012</v>
      </c>
      <c r="N41" s="97" t="s">
        <v>5118</v>
      </c>
      <c r="O41" s="77" t="s">
        <v>2581</v>
      </c>
    </row>
    <row r="42" spans="1:15" hidden="1">
      <c r="A42" s="64">
        <v>41</v>
      </c>
      <c r="B42" s="65" t="s">
        <v>306</v>
      </c>
      <c r="C42" s="88" t="s">
        <v>886</v>
      </c>
      <c r="D42" s="92" t="s">
        <v>4221</v>
      </c>
      <c r="E42" s="92" t="s">
        <v>4222</v>
      </c>
      <c r="F42" s="66" t="s">
        <v>3533</v>
      </c>
      <c r="G42" s="66" t="s">
        <v>2664</v>
      </c>
      <c r="H42" s="82" t="s">
        <v>7</v>
      </c>
      <c r="I42" s="67">
        <v>1</v>
      </c>
      <c r="J42" s="67">
        <v>1</v>
      </c>
      <c r="K42" s="88" t="s">
        <v>8</v>
      </c>
      <c r="L42" s="88" t="s">
        <v>317</v>
      </c>
      <c r="M42" s="67">
        <v>2012</v>
      </c>
      <c r="N42" s="97" t="s">
        <v>5119</v>
      </c>
      <c r="O42" s="77" t="s">
        <v>2581</v>
      </c>
    </row>
    <row r="43" spans="1:15" hidden="1">
      <c r="A43" s="64">
        <v>42</v>
      </c>
      <c r="B43" s="65" t="s">
        <v>306</v>
      </c>
      <c r="C43" s="88" t="s">
        <v>886</v>
      </c>
      <c r="D43" s="92" t="s">
        <v>4223</v>
      </c>
      <c r="E43" s="92" t="s">
        <v>4224</v>
      </c>
      <c r="F43" s="66" t="s">
        <v>3534</v>
      </c>
      <c r="G43" s="66" t="s">
        <v>2665</v>
      </c>
      <c r="H43" s="82" t="s">
        <v>9</v>
      </c>
      <c r="I43" s="67">
        <v>1</v>
      </c>
      <c r="J43" s="67">
        <v>1</v>
      </c>
      <c r="K43" s="88" t="s">
        <v>10</v>
      </c>
      <c r="L43" s="88" t="s">
        <v>317</v>
      </c>
      <c r="M43" s="67">
        <v>2011</v>
      </c>
      <c r="N43" s="97" t="s">
        <v>5120</v>
      </c>
      <c r="O43" s="77" t="s">
        <v>2581</v>
      </c>
    </row>
    <row r="44" spans="1:15" hidden="1">
      <c r="A44" s="64">
        <v>43</v>
      </c>
      <c r="B44" s="65" t="s">
        <v>306</v>
      </c>
      <c r="C44" s="88" t="s">
        <v>886</v>
      </c>
      <c r="D44" s="92" t="s">
        <v>4225</v>
      </c>
      <c r="E44" s="92" t="s">
        <v>4226</v>
      </c>
      <c r="F44" s="66" t="s">
        <v>3535</v>
      </c>
      <c r="G44" s="66" t="s">
        <v>2666</v>
      </c>
      <c r="H44" s="82" t="s">
        <v>11</v>
      </c>
      <c r="I44" s="67">
        <v>1</v>
      </c>
      <c r="J44" s="67">
        <v>1</v>
      </c>
      <c r="K44" s="88" t="s">
        <v>12</v>
      </c>
      <c r="L44" s="88" t="s">
        <v>317</v>
      </c>
      <c r="M44" s="67">
        <v>2010</v>
      </c>
      <c r="N44" s="97" t="s">
        <v>5121</v>
      </c>
      <c r="O44" s="77" t="s">
        <v>2581</v>
      </c>
    </row>
    <row r="45" spans="1:15" hidden="1">
      <c r="A45" s="64">
        <v>44</v>
      </c>
      <c r="B45" s="65" t="s">
        <v>306</v>
      </c>
      <c r="C45" s="88" t="s">
        <v>886</v>
      </c>
      <c r="D45" s="92" t="s">
        <v>4227</v>
      </c>
      <c r="E45" s="92" t="s">
        <v>4228</v>
      </c>
      <c r="F45" s="66" t="s">
        <v>3536</v>
      </c>
      <c r="G45" s="66" t="s">
        <v>2667</v>
      </c>
      <c r="H45" s="82" t="s">
        <v>13</v>
      </c>
      <c r="I45" s="67">
        <v>1</v>
      </c>
      <c r="J45" s="67">
        <v>1</v>
      </c>
      <c r="K45" s="88" t="s">
        <v>14</v>
      </c>
      <c r="L45" s="88" t="s">
        <v>317</v>
      </c>
      <c r="M45" s="67">
        <v>2009</v>
      </c>
      <c r="N45" s="97" t="s">
        <v>5122</v>
      </c>
      <c r="O45" s="77" t="s">
        <v>2581</v>
      </c>
    </row>
    <row r="46" spans="1:15" hidden="1">
      <c r="A46" s="64">
        <v>45</v>
      </c>
      <c r="B46" s="65" t="s">
        <v>306</v>
      </c>
      <c r="C46" s="88" t="s">
        <v>886</v>
      </c>
      <c r="D46" s="92" t="s">
        <v>4229</v>
      </c>
      <c r="E46" s="92" t="s">
        <v>4230</v>
      </c>
      <c r="F46" s="66" t="s">
        <v>3537</v>
      </c>
      <c r="G46" s="66" t="s">
        <v>2668</v>
      </c>
      <c r="H46" s="82" t="s">
        <v>15</v>
      </c>
      <c r="I46" s="67">
        <v>1</v>
      </c>
      <c r="J46" s="67">
        <v>1</v>
      </c>
      <c r="K46" s="88" t="s">
        <v>16</v>
      </c>
      <c r="L46" s="88" t="s">
        <v>317</v>
      </c>
      <c r="M46" s="67">
        <v>2010</v>
      </c>
      <c r="N46" s="97" t="s">
        <v>5123</v>
      </c>
      <c r="O46" s="77" t="s">
        <v>2581</v>
      </c>
    </row>
    <row r="47" spans="1:15" hidden="1">
      <c r="A47" s="64">
        <v>46</v>
      </c>
      <c r="B47" s="65" t="s">
        <v>306</v>
      </c>
      <c r="C47" s="88" t="s">
        <v>886</v>
      </c>
      <c r="D47" s="92" t="s">
        <v>4231</v>
      </c>
      <c r="E47" s="92" t="s">
        <v>4232</v>
      </c>
      <c r="F47" s="66" t="s">
        <v>3538</v>
      </c>
      <c r="G47" s="66" t="s">
        <v>2669</v>
      </c>
      <c r="H47" s="82" t="s">
        <v>17</v>
      </c>
      <c r="I47" s="67">
        <v>1</v>
      </c>
      <c r="J47" s="67">
        <v>1</v>
      </c>
      <c r="K47" s="88" t="s">
        <v>18</v>
      </c>
      <c r="L47" s="88" t="s">
        <v>317</v>
      </c>
      <c r="M47" s="67">
        <v>2013</v>
      </c>
      <c r="N47" s="97" t="s">
        <v>5124</v>
      </c>
      <c r="O47" s="77" t="s">
        <v>2581</v>
      </c>
    </row>
    <row r="48" spans="1:15" hidden="1">
      <c r="A48" s="64">
        <v>47</v>
      </c>
      <c r="B48" s="65" t="s">
        <v>306</v>
      </c>
      <c r="C48" s="88" t="s">
        <v>886</v>
      </c>
      <c r="D48" s="92" t="s">
        <v>4233</v>
      </c>
      <c r="E48" s="92" t="s">
        <v>4234</v>
      </c>
      <c r="F48" s="66" t="s">
        <v>3539</v>
      </c>
      <c r="G48" s="66" t="s">
        <v>2670</v>
      </c>
      <c r="H48" s="82" t="s">
        <v>19</v>
      </c>
      <c r="I48" s="67">
        <v>1</v>
      </c>
      <c r="J48" s="67">
        <v>1</v>
      </c>
      <c r="K48" s="88" t="s">
        <v>20</v>
      </c>
      <c r="L48" s="88" t="s">
        <v>317</v>
      </c>
      <c r="M48" s="67">
        <v>2009</v>
      </c>
      <c r="N48" s="97" t="s">
        <v>5125</v>
      </c>
      <c r="O48" s="77" t="s">
        <v>2581</v>
      </c>
    </row>
    <row r="49" spans="1:15" hidden="1">
      <c r="A49" s="64">
        <v>48</v>
      </c>
      <c r="B49" s="65" t="s">
        <v>306</v>
      </c>
      <c r="C49" s="88" t="s">
        <v>886</v>
      </c>
      <c r="D49" s="92" t="s">
        <v>4235</v>
      </c>
      <c r="E49" s="92" t="s">
        <v>4236</v>
      </c>
      <c r="F49" s="66" t="s">
        <v>3540</v>
      </c>
      <c r="G49" s="66" t="s">
        <v>2671</v>
      </c>
      <c r="H49" s="82" t="s">
        <v>21</v>
      </c>
      <c r="I49" s="67">
        <v>1</v>
      </c>
      <c r="J49" s="67">
        <v>1</v>
      </c>
      <c r="K49" s="88" t="s">
        <v>22</v>
      </c>
      <c r="L49" s="88" t="s">
        <v>317</v>
      </c>
      <c r="M49" s="67">
        <v>2010</v>
      </c>
      <c r="N49" s="97" t="s">
        <v>5126</v>
      </c>
      <c r="O49" s="77" t="s">
        <v>2581</v>
      </c>
    </row>
    <row r="50" spans="1:15" hidden="1">
      <c r="A50" s="64">
        <v>49</v>
      </c>
      <c r="B50" s="65" t="s">
        <v>306</v>
      </c>
      <c r="C50" s="88" t="s">
        <v>701</v>
      </c>
      <c r="D50" s="92" t="s">
        <v>4237</v>
      </c>
      <c r="E50" s="92" t="s">
        <v>4238</v>
      </c>
      <c r="F50" s="66" t="s">
        <v>3541</v>
      </c>
      <c r="G50" s="66" t="s">
        <v>2672</v>
      </c>
      <c r="H50" s="82" t="s">
        <v>702</v>
      </c>
      <c r="I50" s="67">
        <v>1</v>
      </c>
      <c r="J50" s="67">
        <v>1</v>
      </c>
      <c r="K50" s="88" t="s">
        <v>703</v>
      </c>
      <c r="L50" s="88" t="s">
        <v>310</v>
      </c>
      <c r="M50" s="67">
        <v>2013</v>
      </c>
      <c r="N50" s="97" t="s">
        <v>5127</v>
      </c>
      <c r="O50" s="77" t="s">
        <v>2581</v>
      </c>
    </row>
    <row r="51" spans="1:15" hidden="1">
      <c r="A51" s="64">
        <v>50</v>
      </c>
      <c r="B51" s="65" t="s">
        <v>306</v>
      </c>
      <c r="C51" s="88" t="s">
        <v>314</v>
      </c>
      <c r="D51" s="92" t="s">
        <v>4239</v>
      </c>
      <c r="E51" s="92" t="s">
        <v>4240</v>
      </c>
      <c r="F51" s="66" t="s">
        <v>3542</v>
      </c>
      <c r="G51" s="66" t="s">
        <v>2673</v>
      </c>
      <c r="H51" s="82" t="s">
        <v>315</v>
      </c>
      <c r="I51" s="67">
        <v>1</v>
      </c>
      <c r="J51" s="67">
        <v>1</v>
      </c>
      <c r="K51" s="88" t="s">
        <v>316</v>
      </c>
      <c r="L51" s="88" t="s">
        <v>317</v>
      </c>
      <c r="M51" s="67">
        <v>2013</v>
      </c>
      <c r="N51" s="97" t="s">
        <v>5128</v>
      </c>
      <c r="O51" s="77" t="s">
        <v>2581</v>
      </c>
    </row>
    <row r="52" spans="1:15" ht="25.5" hidden="1">
      <c r="A52" s="64">
        <v>51</v>
      </c>
      <c r="B52" s="65" t="s">
        <v>306</v>
      </c>
      <c r="C52" s="88" t="s">
        <v>23</v>
      </c>
      <c r="D52" s="92" t="s">
        <v>4241</v>
      </c>
      <c r="E52" s="92" t="s">
        <v>4242</v>
      </c>
      <c r="F52" s="66" t="s">
        <v>3543</v>
      </c>
      <c r="G52" s="66" t="s">
        <v>2674</v>
      </c>
      <c r="H52" s="82" t="s">
        <v>24</v>
      </c>
      <c r="I52" s="67">
        <v>1</v>
      </c>
      <c r="J52" s="67">
        <v>1</v>
      </c>
      <c r="K52" s="88" t="s">
        <v>25</v>
      </c>
      <c r="L52" s="88" t="s">
        <v>317</v>
      </c>
      <c r="M52" s="67">
        <v>2009</v>
      </c>
      <c r="N52" s="97" t="s">
        <v>5133</v>
      </c>
      <c r="O52" s="77" t="s">
        <v>2581</v>
      </c>
    </row>
    <row r="53" spans="1:15" hidden="1">
      <c r="A53" s="64">
        <v>52</v>
      </c>
      <c r="B53" s="65" t="s">
        <v>306</v>
      </c>
      <c r="C53" s="88" t="s">
        <v>1389</v>
      </c>
      <c r="D53" s="92" t="s">
        <v>4243</v>
      </c>
      <c r="E53" s="92" t="s">
        <v>4244</v>
      </c>
      <c r="F53" s="66" t="s">
        <v>3544</v>
      </c>
      <c r="G53" s="66" t="s">
        <v>2675</v>
      </c>
      <c r="H53" s="82" t="s">
        <v>1390</v>
      </c>
      <c r="I53" s="67">
        <v>1</v>
      </c>
      <c r="J53" s="67">
        <v>1</v>
      </c>
      <c r="K53" s="88" t="s">
        <v>1391</v>
      </c>
      <c r="L53" s="88" t="s">
        <v>317</v>
      </c>
      <c r="M53" s="67">
        <v>2013</v>
      </c>
      <c r="N53" s="97" t="s">
        <v>5129</v>
      </c>
      <c r="O53" s="77" t="s">
        <v>2581</v>
      </c>
    </row>
    <row r="54" spans="1:15" hidden="1">
      <c r="A54" s="64">
        <v>53</v>
      </c>
      <c r="B54" s="65" t="s">
        <v>306</v>
      </c>
      <c r="C54" s="88" t="s">
        <v>723</v>
      </c>
      <c r="D54" s="92" t="s">
        <v>4245</v>
      </c>
      <c r="E54" s="92" t="s">
        <v>4246</v>
      </c>
      <c r="F54" s="66" t="s">
        <v>3545</v>
      </c>
      <c r="G54" s="66" t="s">
        <v>2676</v>
      </c>
      <c r="H54" s="82" t="s">
        <v>724</v>
      </c>
      <c r="I54" s="67">
        <v>1</v>
      </c>
      <c r="J54" s="67">
        <v>1</v>
      </c>
      <c r="K54" s="88" t="s">
        <v>725</v>
      </c>
      <c r="L54" s="88" t="s">
        <v>710</v>
      </c>
      <c r="M54" s="67">
        <v>2013</v>
      </c>
      <c r="N54" s="97" t="s">
        <v>5130</v>
      </c>
      <c r="O54" s="77" t="s">
        <v>2581</v>
      </c>
    </row>
    <row r="55" spans="1:15" hidden="1">
      <c r="A55" s="64">
        <v>54</v>
      </c>
      <c r="B55" s="65" t="s">
        <v>306</v>
      </c>
      <c r="C55" s="88" t="s">
        <v>1392</v>
      </c>
      <c r="D55" s="92" t="s">
        <v>4247</v>
      </c>
      <c r="E55" s="92" t="s">
        <v>4248</v>
      </c>
      <c r="F55" s="66" t="s">
        <v>3546</v>
      </c>
      <c r="G55" s="66" t="s">
        <v>2677</v>
      </c>
      <c r="H55" s="82" t="s">
        <v>1393</v>
      </c>
      <c r="I55" s="67">
        <v>1</v>
      </c>
      <c r="J55" s="67">
        <v>1</v>
      </c>
      <c r="K55" s="88" t="s">
        <v>1394</v>
      </c>
      <c r="L55" s="88" t="s">
        <v>317</v>
      </c>
      <c r="M55" s="67">
        <v>2013</v>
      </c>
      <c r="N55" s="97" t="s">
        <v>5131</v>
      </c>
      <c r="O55" s="77" t="s">
        <v>2581</v>
      </c>
    </row>
    <row r="56" spans="1:15" ht="25.5" hidden="1">
      <c r="A56" s="64">
        <v>55</v>
      </c>
      <c r="B56" s="65" t="s">
        <v>306</v>
      </c>
      <c r="C56" s="88" t="s">
        <v>848</v>
      </c>
      <c r="D56" s="92" t="s">
        <v>4249</v>
      </c>
      <c r="E56" s="92" t="s">
        <v>4250</v>
      </c>
      <c r="F56" s="66" t="s">
        <v>3547</v>
      </c>
      <c r="G56" s="66" t="s">
        <v>2678</v>
      </c>
      <c r="H56" s="82" t="s">
        <v>849</v>
      </c>
      <c r="I56" s="67">
        <v>2</v>
      </c>
      <c r="J56" s="67">
        <v>1</v>
      </c>
      <c r="K56" s="88" t="s">
        <v>850</v>
      </c>
      <c r="L56" s="88" t="s">
        <v>310</v>
      </c>
      <c r="M56" s="67">
        <v>2013</v>
      </c>
      <c r="N56" s="97" t="s">
        <v>5132</v>
      </c>
      <c r="O56" s="77" t="s">
        <v>2581</v>
      </c>
    </row>
    <row r="57" spans="1:15" hidden="1">
      <c r="A57" s="64">
        <v>56</v>
      </c>
      <c r="B57" s="65" t="s">
        <v>306</v>
      </c>
      <c r="C57" s="88" t="s">
        <v>1395</v>
      </c>
      <c r="D57" s="92" t="s">
        <v>4251</v>
      </c>
      <c r="E57" s="92" t="s">
        <v>4252</v>
      </c>
      <c r="F57" s="66" t="s">
        <v>3548</v>
      </c>
      <c r="G57" s="66" t="s">
        <v>2679</v>
      </c>
      <c r="H57" s="82" t="s">
        <v>1396</v>
      </c>
      <c r="I57" s="67">
        <v>3</v>
      </c>
      <c r="J57" s="67">
        <v>1</v>
      </c>
      <c r="K57" s="88" t="s">
        <v>1397</v>
      </c>
      <c r="L57" s="88" t="s">
        <v>2606</v>
      </c>
      <c r="M57" s="67">
        <v>2013</v>
      </c>
      <c r="N57" s="97" t="s">
        <v>5134</v>
      </c>
      <c r="O57" s="77" t="s">
        <v>2581</v>
      </c>
    </row>
    <row r="58" spans="1:15" hidden="1">
      <c r="A58" s="64">
        <v>57</v>
      </c>
      <c r="B58" s="65" t="s">
        <v>306</v>
      </c>
      <c r="C58" s="88" t="s">
        <v>704</v>
      </c>
      <c r="D58" s="92" t="s">
        <v>4253</v>
      </c>
      <c r="E58" s="92" t="s">
        <v>4254</v>
      </c>
      <c r="F58" s="66" t="s">
        <v>3549</v>
      </c>
      <c r="G58" s="66" t="s">
        <v>2680</v>
      </c>
      <c r="H58" s="82" t="s">
        <v>1398</v>
      </c>
      <c r="I58" s="67">
        <v>2</v>
      </c>
      <c r="J58" s="67">
        <v>1</v>
      </c>
      <c r="K58" s="88" t="s">
        <v>1399</v>
      </c>
      <c r="L58" s="88" t="s">
        <v>2606</v>
      </c>
      <c r="M58" s="67">
        <v>2013</v>
      </c>
      <c r="N58" s="97" t="s">
        <v>5135</v>
      </c>
      <c r="O58" s="77" t="s">
        <v>2581</v>
      </c>
    </row>
    <row r="59" spans="1:15" hidden="1">
      <c r="A59" s="64">
        <v>58</v>
      </c>
      <c r="B59" s="65" t="s">
        <v>306</v>
      </c>
      <c r="C59" s="88" t="s">
        <v>878</v>
      </c>
      <c r="D59" s="92" t="s">
        <v>4255</v>
      </c>
      <c r="E59" s="92" t="s">
        <v>4256</v>
      </c>
      <c r="F59" s="66" t="s">
        <v>3550</v>
      </c>
      <c r="G59" s="66" t="s">
        <v>2681</v>
      </c>
      <c r="H59" s="82" t="s">
        <v>26</v>
      </c>
      <c r="I59" s="67">
        <v>2</v>
      </c>
      <c r="J59" s="67">
        <v>1</v>
      </c>
      <c r="K59" s="88" t="s">
        <v>27</v>
      </c>
      <c r="L59" s="88" t="s">
        <v>317</v>
      </c>
      <c r="M59" s="67">
        <v>2013</v>
      </c>
      <c r="N59" s="97" t="s">
        <v>5136</v>
      </c>
      <c r="O59" s="77" t="s">
        <v>2581</v>
      </c>
    </row>
    <row r="60" spans="1:15" ht="25.5" hidden="1">
      <c r="A60" s="64">
        <v>59</v>
      </c>
      <c r="B60" s="65" t="s">
        <v>306</v>
      </c>
      <c r="C60" s="88" t="s">
        <v>878</v>
      </c>
      <c r="D60" s="92" t="s">
        <v>4257</v>
      </c>
      <c r="E60" s="92" t="s">
        <v>4258</v>
      </c>
      <c r="F60" s="66" t="s">
        <v>3551</v>
      </c>
      <c r="G60" s="66" t="s">
        <v>2682</v>
      </c>
      <c r="H60" s="82" t="s">
        <v>28</v>
      </c>
      <c r="I60" s="67">
        <v>2</v>
      </c>
      <c r="J60" s="67">
        <v>1</v>
      </c>
      <c r="K60" s="88" t="s">
        <v>29</v>
      </c>
      <c r="L60" s="88" t="s">
        <v>317</v>
      </c>
      <c r="M60" s="67">
        <v>2012</v>
      </c>
      <c r="N60" s="97" t="s">
        <v>5137</v>
      </c>
      <c r="O60" s="77" t="s">
        <v>2581</v>
      </c>
    </row>
    <row r="61" spans="1:15" hidden="1">
      <c r="A61" s="64">
        <v>60</v>
      </c>
      <c r="B61" s="65" t="s">
        <v>306</v>
      </c>
      <c r="C61" s="88" t="s">
        <v>311</v>
      </c>
      <c r="D61" s="92" t="s">
        <v>4259</v>
      </c>
      <c r="E61" s="92" t="s">
        <v>4260</v>
      </c>
      <c r="F61" s="66" t="s">
        <v>3552</v>
      </c>
      <c r="G61" s="66" t="s">
        <v>2683</v>
      </c>
      <c r="H61" s="82" t="s">
        <v>312</v>
      </c>
      <c r="I61" s="67">
        <v>1</v>
      </c>
      <c r="J61" s="67">
        <v>1</v>
      </c>
      <c r="K61" s="88" t="s">
        <v>313</v>
      </c>
      <c r="L61" s="88" t="s">
        <v>310</v>
      </c>
      <c r="M61" s="67">
        <v>2014</v>
      </c>
      <c r="N61" s="97" t="s">
        <v>5138</v>
      </c>
      <c r="O61" s="77" t="s">
        <v>2581</v>
      </c>
    </row>
    <row r="62" spans="1:15" ht="25.5" hidden="1">
      <c r="A62" s="64">
        <v>61</v>
      </c>
      <c r="B62" s="65" t="s">
        <v>306</v>
      </c>
      <c r="C62" s="88" t="s">
        <v>30</v>
      </c>
      <c r="D62" s="92" t="s">
        <v>4261</v>
      </c>
      <c r="E62" s="92" t="s">
        <v>4262</v>
      </c>
      <c r="F62" s="66" t="s">
        <v>3553</v>
      </c>
      <c r="G62" s="66" t="s">
        <v>2684</v>
      </c>
      <c r="H62" s="82" t="s">
        <v>31</v>
      </c>
      <c r="I62" s="67">
        <v>2</v>
      </c>
      <c r="J62" s="67">
        <v>1</v>
      </c>
      <c r="K62" s="88" t="s">
        <v>32</v>
      </c>
      <c r="L62" s="88" t="s">
        <v>310</v>
      </c>
      <c r="M62" s="67">
        <v>2013</v>
      </c>
      <c r="N62" s="97" t="s">
        <v>5139</v>
      </c>
      <c r="O62" s="77" t="s">
        <v>2581</v>
      </c>
    </row>
    <row r="63" spans="1:15" hidden="1">
      <c r="A63" s="64">
        <v>62</v>
      </c>
      <c r="B63" s="65" t="s">
        <v>306</v>
      </c>
      <c r="C63" s="88" t="s">
        <v>704</v>
      </c>
      <c r="D63" s="92" t="s">
        <v>4263</v>
      </c>
      <c r="E63" s="92" t="s">
        <v>4264</v>
      </c>
      <c r="F63" s="66" t="s">
        <v>3554</v>
      </c>
      <c r="G63" s="66" t="s">
        <v>2685</v>
      </c>
      <c r="H63" s="82" t="s">
        <v>705</v>
      </c>
      <c r="I63" s="67">
        <v>1</v>
      </c>
      <c r="J63" s="67">
        <v>1</v>
      </c>
      <c r="K63" s="88" t="s">
        <v>706</v>
      </c>
      <c r="L63" s="88" t="s">
        <v>2606</v>
      </c>
      <c r="M63" s="67">
        <v>2012</v>
      </c>
      <c r="N63" s="97" t="s">
        <v>5140</v>
      </c>
      <c r="O63" s="77" t="s">
        <v>2581</v>
      </c>
    </row>
    <row r="64" spans="1:15" hidden="1">
      <c r="A64" s="64">
        <v>63</v>
      </c>
      <c r="B64" s="65" t="s">
        <v>306</v>
      </c>
      <c r="C64" s="88" t="s">
        <v>704</v>
      </c>
      <c r="D64" s="92" t="s">
        <v>4265</v>
      </c>
      <c r="E64" s="92" t="s">
        <v>4266</v>
      </c>
      <c r="F64" s="66" t="s">
        <v>3555</v>
      </c>
      <c r="G64" s="66" t="s">
        <v>2686</v>
      </c>
      <c r="H64" s="82" t="s">
        <v>33</v>
      </c>
      <c r="I64" s="67">
        <v>1</v>
      </c>
      <c r="J64" s="67">
        <v>1</v>
      </c>
      <c r="K64" s="88" t="s">
        <v>706</v>
      </c>
      <c r="L64" s="88" t="s">
        <v>2606</v>
      </c>
      <c r="M64" s="67">
        <v>2013</v>
      </c>
      <c r="N64" s="97" t="s">
        <v>5141</v>
      </c>
      <c r="O64" s="77" t="s">
        <v>2581</v>
      </c>
    </row>
    <row r="65" spans="1:15" hidden="1">
      <c r="A65" s="64">
        <v>64</v>
      </c>
      <c r="B65" s="65" t="s">
        <v>306</v>
      </c>
      <c r="C65" s="88" t="s">
        <v>704</v>
      </c>
      <c r="D65" s="92" t="s">
        <v>4267</v>
      </c>
      <c r="E65" s="92" t="s">
        <v>4268</v>
      </c>
      <c r="F65" s="66" t="s">
        <v>3556</v>
      </c>
      <c r="G65" s="66" t="s">
        <v>2687</v>
      </c>
      <c r="H65" s="82" t="s">
        <v>851</v>
      </c>
      <c r="I65" s="67">
        <v>1</v>
      </c>
      <c r="J65" s="67">
        <v>1</v>
      </c>
      <c r="K65" s="88" t="s">
        <v>852</v>
      </c>
      <c r="L65" s="88" t="s">
        <v>2606</v>
      </c>
      <c r="M65" s="67">
        <v>2012</v>
      </c>
      <c r="N65" s="97" t="s">
        <v>5142</v>
      </c>
      <c r="O65" s="77" t="s">
        <v>2581</v>
      </c>
    </row>
    <row r="66" spans="1:15" hidden="1">
      <c r="A66" s="64">
        <v>65</v>
      </c>
      <c r="B66" s="65" t="s">
        <v>306</v>
      </c>
      <c r="C66" s="88" t="s">
        <v>720</v>
      </c>
      <c r="D66" s="92" t="s">
        <v>4269</v>
      </c>
      <c r="E66" s="92" t="s">
        <v>4159</v>
      </c>
      <c r="F66" s="66" t="s">
        <v>3557</v>
      </c>
      <c r="G66" s="66" t="s">
        <v>2688</v>
      </c>
      <c r="H66" s="82" t="s">
        <v>1400</v>
      </c>
      <c r="I66" s="67">
        <v>4</v>
      </c>
      <c r="J66" s="67">
        <v>1</v>
      </c>
      <c r="K66" s="88" t="s">
        <v>1401</v>
      </c>
      <c r="L66" s="88" t="s">
        <v>2606</v>
      </c>
      <c r="M66" s="67">
        <v>2014</v>
      </c>
      <c r="N66" s="97" t="s">
        <v>5143</v>
      </c>
      <c r="O66" s="77" t="s">
        <v>2581</v>
      </c>
    </row>
    <row r="67" spans="1:15" hidden="1">
      <c r="A67" s="64">
        <v>66</v>
      </c>
      <c r="B67" s="65" t="s">
        <v>306</v>
      </c>
      <c r="C67" s="88" t="s">
        <v>34</v>
      </c>
      <c r="D67" s="92">
        <v>372.83</v>
      </c>
      <c r="E67" s="92" t="s">
        <v>4270</v>
      </c>
      <c r="F67" s="66" t="s">
        <v>3558</v>
      </c>
      <c r="G67" s="66" t="s">
        <v>2689</v>
      </c>
      <c r="H67" s="82" t="s">
        <v>35</v>
      </c>
      <c r="I67" s="67">
        <v>1</v>
      </c>
      <c r="J67" s="67">
        <v>1</v>
      </c>
      <c r="K67" s="88" t="s">
        <v>36</v>
      </c>
      <c r="L67" s="88" t="s">
        <v>710</v>
      </c>
      <c r="M67" s="67">
        <v>2009</v>
      </c>
      <c r="N67" s="97" t="s">
        <v>5144</v>
      </c>
      <c r="O67" s="77" t="s">
        <v>2581</v>
      </c>
    </row>
    <row r="68" spans="1:15" hidden="1">
      <c r="A68" s="64">
        <v>67</v>
      </c>
      <c r="B68" s="65" t="s">
        <v>306</v>
      </c>
      <c r="C68" s="88" t="s">
        <v>3171</v>
      </c>
      <c r="D68" s="92" t="s">
        <v>4271</v>
      </c>
      <c r="E68" s="92" t="s">
        <v>4272</v>
      </c>
      <c r="F68" s="66" t="s">
        <v>3559</v>
      </c>
      <c r="G68" s="66" t="s">
        <v>2690</v>
      </c>
      <c r="H68" s="82" t="s">
        <v>1402</v>
      </c>
      <c r="I68" s="67">
        <v>1</v>
      </c>
      <c r="J68" s="67">
        <v>1</v>
      </c>
      <c r="K68" s="88" t="s">
        <v>1403</v>
      </c>
      <c r="L68" s="88" t="s">
        <v>310</v>
      </c>
      <c r="M68" s="67">
        <v>2013</v>
      </c>
      <c r="N68" s="97" t="s">
        <v>5145</v>
      </c>
      <c r="O68" s="77" t="s">
        <v>2581</v>
      </c>
    </row>
    <row r="69" spans="1:15" ht="25.5" hidden="1">
      <c r="A69" s="64">
        <v>68</v>
      </c>
      <c r="B69" s="65" t="s">
        <v>306</v>
      </c>
      <c r="C69" s="88" t="s">
        <v>58</v>
      </c>
      <c r="D69" s="92" t="s">
        <v>4273</v>
      </c>
      <c r="E69" s="92" t="s">
        <v>4274</v>
      </c>
      <c r="F69" s="66" t="s">
        <v>3560</v>
      </c>
      <c r="G69" s="66" t="s">
        <v>2691</v>
      </c>
      <c r="H69" s="82" t="s">
        <v>1404</v>
      </c>
      <c r="I69" s="67">
        <v>1</v>
      </c>
      <c r="J69" s="67">
        <v>1</v>
      </c>
      <c r="K69" s="88" t="s">
        <v>1405</v>
      </c>
      <c r="L69" s="88" t="s">
        <v>710</v>
      </c>
      <c r="M69" s="67">
        <v>2014</v>
      </c>
      <c r="N69" s="97" t="s">
        <v>5146</v>
      </c>
      <c r="O69" s="77" t="s">
        <v>2581</v>
      </c>
    </row>
    <row r="70" spans="1:15" hidden="1">
      <c r="A70" s="64">
        <v>69</v>
      </c>
      <c r="B70" s="65" t="s">
        <v>306</v>
      </c>
      <c r="C70" s="88" t="s">
        <v>866</v>
      </c>
      <c r="D70" s="92" t="s">
        <v>4275</v>
      </c>
      <c r="E70" s="92" t="s">
        <v>4276</v>
      </c>
      <c r="F70" s="66" t="s">
        <v>3561</v>
      </c>
      <c r="G70" s="66" t="s">
        <v>2692</v>
      </c>
      <c r="H70" s="82" t="s">
        <v>37</v>
      </c>
      <c r="I70" s="67">
        <v>3</v>
      </c>
      <c r="J70" s="67">
        <v>1</v>
      </c>
      <c r="K70" s="88" t="s">
        <v>38</v>
      </c>
      <c r="L70" s="88" t="s">
        <v>2606</v>
      </c>
      <c r="M70" s="67">
        <v>2013</v>
      </c>
      <c r="N70" s="97" t="s">
        <v>5147</v>
      </c>
      <c r="O70" s="77" t="s">
        <v>2581</v>
      </c>
    </row>
    <row r="71" spans="1:15" hidden="1">
      <c r="A71" s="64">
        <v>70</v>
      </c>
      <c r="B71" s="65" t="s">
        <v>306</v>
      </c>
      <c r="C71" s="88" t="s">
        <v>39</v>
      </c>
      <c r="D71" s="92" t="s">
        <v>4277</v>
      </c>
      <c r="E71" s="92" t="s">
        <v>4278</v>
      </c>
      <c r="F71" s="66" t="s">
        <v>3562</v>
      </c>
      <c r="G71" s="66" t="s">
        <v>2693</v>
      </c>
      <c r="H71" s="82" t="s">
        <v>40</v>
      </c>
      <c r="I71" s="67">
        <v>1</v>
      </c>
      <c r="J71" s="67">
        <v>1</v>
      </c>
      <c r="K71" s="88" t="s">
        <v>41</v>
      </c>
      <c r="L71" s="88" t="s">
        <v>710</v>
      </c>
      <c r="M71" s="67">
        <v>2013</v>
      </c>
      <c r="N71" s="97" t="s">
        <v>5148</v>
      </c>
      <c r="O71" s="77" t="s">
        <v>2581</v>
      </c>
    </row>
    <row r="72" spans="1:15" hidden="1">
      <c r="A72" s="64">
        <v>71</v>
      </c>
      <c r="B72" s="65" t="s">
        <v>306</v>
      </c>
      <c r="C72" s="88" t="s">
        <v>707</v>
      </c>
      <c r="D72" s="92" t="s">
        <v>4279</v>
      </c>
      <c r="E72" s="92" t="s">
        <v>4280</v>
      </c>
      <c r="F72" s="66" t="s">
        <v>3563</v>
      </c>
      <c r="G72" s="66" t="s">
        <v>2694</v>
      </c>
      <c r="H72" s="82" t="s">
        <v>708</v>
      </c>
      <c r="I72" s="67">
        <v>1</v>
      </c>
      <c r="J72" s="67">
        <v>1</v>
      </c>
      <c r="K72" s="88" t="s">
        <v>709</v>
      </c>
      <c r="L72" s="88" t="s">
        <v>710</v>
      </c>
      <c r="M72" s="67">
        <v>2012</v>
      </c>
      <c r="N72" s="97" t="s">
        <v>5149</v>
      </c>
      <c r="O72" s="77" t="s">
        <v>2581</v>
      </c>
    </row>
    <row r="73" spans="1:15" ht="25.5" hidden="1">
      <c r="A73" s="64">
        <v>72</v>
      </c>
      <c r="B73" s="65" t="s">
        <v>306</v>
      </c>
      <c r="C73" s="88" t="s">
        <v>311</v>
      </c>
      <c r="D73" s="92" t="s">
        <v>4281</v>
      </c>
      <c r="E73" s="92" t="s">
        <v>4282</v>
      </c>
      <c r="F73" s="66" t="s">
        <v>3564</v>
      </c>
      <c r="G73" s="66" t="s">
        <v>2695</v>
      </c>
      <c r="H73" s="82" t="s">
        <v>853</v>
      </c>
      <c r="I73" s="67">
        <v>1</v>
      </c>
      <c r="J73" s="67">
        <v>1</v>
      </c>
      <c r="K73" s="88" t="s">
        <v>854</v>
      </c>
      <c r="L73" s="88" t="s">
        <v>310</v>
      </c>
      <c r="M73" s="67">
        <v>2011</v>
      </c>
      <c r="N73" s="97" t="s">
        <v>5150</v>
      </c>
      <c r="O73" s="77" t="s">
        <v>2581</v>
      </c>
    </row>
    <row r="74" spans="1:15" hidden="1">
      <c r="A74" s="64">
        <v>73</v>
      </c>
      <c r="B74" s="65" t="s">
        <v>306</v>
      </c>
      <c r="C74" s="88" t="s">
        <v>714</v>
      </c>
      <c r="D74" s="92" t="s">
        <v>4283</v>
      </c>
      <c r="E74" s="92" t="s">
        <v>4284</v>
      </c>
      <c r="F74" s="66" t="s">
        <v>3565</v>
      </c>
      <c r="G74" s="66" t="s">
        <v>2696</v>
      </c>
      <c r="H74" s="82" t="s">
        <v>715</v>
      </c>
      <c r="I74" s="67">
        <v>1</v>
      </c>
      <c r="J74" s="67">
        <v>1</v>
      </c>
      <c r="K74" s="88" t="s">
        <v>716</v>
      </c>
      <c r="L74" s="88" t="s">
        <v>310</v>
      </c>
      <c r="M74" s="67">
        <v>2013</v>
      </c>
      <c r="N74" s="97" t="s">
        <v>5151</v>
      </c>
      <c r="O74" s="77" t="s">
        <v>2581</v>
      </c>
    </row>
    <row r="75" spans="1:15" ht="25.5" hidden="1">
      <c r="A75" s="64">
        <v>74</v>
      </c>
      <c r="B75" s="65" t="s">
        <v>306</v>
      </c>
      <c r="C75" s="88" t="s">
        <v>42</v>
      </c>
      <c r="D75" s="92" t="s">
        <v>4285</v>
      </c>
      <c r="E75" s="92" t="s">
        <v>4191</v>
      </c>
      <c r="F75" s="66" t="s">
        <v>3566</v>
      </c>
      <c r="G75" s="66" t="s">
        <v>2697</v>
      </c>
      <c r="H75" s="82" t="s">
        <v>43</v>
      </c>
      <c r="I75" s="67">
        <v>1</v>
      </c>
      <c r="J75" s="67">
        <v>1</v>
      </c>
      <c r="K75" s="88" t="s">
        <v>44</v>
      </c>
      <c r="L75" s="88" t="s">
        <v>710</v>
      </c>
      <c r="M75" s="67">
        <v>2013</v>
      </c>
      <c r="N75" s="97" t="s">
        <v>5152</v>
      </c>
      <c r="O75" s="77" t="s">
        <v>2581</v>
      </c>
    </row>
    <row r="76" spans="1:15" hidden="1">
      <c r="A76" s="64">
        <v>75</v>
      </c>
      <c r="B76" s="65" t="s">
        <v>306</v>
      </c>
      <c r="C76" s="88" t="s">
        <v>875</v>
      </c>
      <c r="D76" s="92" t="s">
        <v>4286</v>
      </c>
      <c r="E76" s="92" t="s">
        <v>4287</v>
      </c>
      <c r="F76" s="66" t="s">
        <v>3567</v>
      </c>
      <c r="G76" s="66" t="s">
        <v>2698</v>
      </c>
      <c r="H76" s="82" t="s">
        <v>45</v>
      </c>
      <c r="I76" s="67">
        <v>1</v>
      </c>
      <c r="J76" s="67">
        <v>1</v>
      </c>
      <c r="K76" s="88" t="s">
        <v>46</v>
      </c>
      <c r="L76" s="88" t="s">
        <v>310</v>
      </c>
      <c r="M76" s="67">
        <v>2011</v>
      </c>
      <c r="N76" s="97" t="s">
        <v>5153</v>
      </c>
      <c r="O76" s="77" t="s">
        <v>2581</v>
      </c>
    </row>
    <row r="77" spans="1:15" hidden="1">
      <c r="A77" s="64">
        <v>76</v>
      </c>
      <c r="B77" s="65" t="s">
        <v>306</v>
      </c>
      <c r="C77" s="88" t="s">
        <v>47</v>
      </c>
      <c r="D77" s="92" t="s">
        <v>4288</v>
      </c>
      <c r="E77" s="92" t="s">
        <v>4289</v>
      </c>
      <c r="F77" s="66" t="s">
        <v>3568</v>
      </c>
      <c r="G77" s="66" t="s">
        <v>2699</v>
      </c>
      <c r="H77" s="82" t="s">
        <v>48</v>
      </c>
      <c r="I77" s="67">
        <v>1</v>
      </c>
      <c r="J77" s="67">
        <v>1</v>
      </c>
      <c r="K77" s="88" t="s">
        <v>49</v>
      </c>
      <c r="L77" s="88" t="s">
        <v>310</v>
      </c>
      <c r="M77" s="67">
        <v>2012</v>
      </c>
      <c r="N77" s="97" t="s">
        <v>5154</v>
      </c>
      <c r="O77" s="77" t="s">
        <v>2581</v>
      </c>
    </row>
    <row r="78" spans="1:15" ht="25.5" hidden="1">
      <c r="A78" s="64">
        <v>77</v>
      </c>
      <c r="B78" s="65" t="s">
        <v>306</v>
      </c>
      <c r="C78" s="88" t="s">
        <v>42</v>
      </c>
      <c r="D78" s="92" t="s">
        <v>4290</v>
      </c>
      <c r="E78" s="92" t="s">
        <v>4291</v>
      </c>
      <c r="F78" s="66" t="s">
        <v>3569</v>
      </c>
      <c r="G78" s="66" t="s">
        <v>2700</v>
      </c>
      <c r="H78" s="82" t="s">
        <v>50</v>
      </c>
      <c r="I78" s="67">
        <v>1</v>
      </c>
      <c r="J78" s="67">
        <v>1</v>
      </c>
      <c r="K78" s="88" t="s">
        <v>51</v>
      </c>
      <c r="L78" s="88" t="s">
        <v>710</v>
      </c>
      <c r="M78" s="67">
        <v>2012</v>
      </c>
      <c r="N78" s="97" t="s">
        <v>5155</v>
      </c>
      <c r="O78" s="77" t="s">
        <v>2581</v>
      </c>
    </row>
    <row r="79" spans="1:15" hidden="1">
      <c r="A79" s="64">
        <v>78</v>
      </c>
      <c r="B79" s="65" t="s">
        <v>306</v>
      </c>
      <c r="C79" s="88" t="s">
        <v>311</v>
      </c>
      <c r="D79" s="92" t="s">
        <v>4292</v>
      </c>
      <c r="E79" s="92" t="s">
        <v>4293</v>
      </c>
      <c r="F79" s="66" t="s">
        <v>3570</v>
      </c>
      <c r="G79" s="66" t="s">
        <v>2701</v>
      </c>
      <c r="H79" s="82" t="s">
        <v>52</v>
      </c>
      <c r="I79" s="67">
        <v>1</v>
      </c>
      <c r="J79" s="67">
        <v>1</v>
      </c>
      <c r="K79" s="88" t="s">
        <v>53</v>
      </c>
      <c r="L79" s="88" t="s">
        <v>310</v>
      </c>
      <c r="M79" s="67">
        <v>2010</v>
      </c>
      <c r="N79" s="97" t="s">
        <v>5156</v>
      </c>
      <c r="O79" s="77" t="s">
        <v>2581</v>
      </c>
    </row>
    <row r="80" spans="1:15" hidden="1">
      <c r="A80" s="64">
        <v>79</v>
      </c>
      <c r="B80" s="65" t="s">
        <v>306</v>
      </c>
      <c r="C80" s="88" t="s">
        <v>39</v>
      </c>
      <c r="D80" s="92" t="s">
        <v>4294</v>
      </c>
      <c r="E80" s="92" t="s">
        <v>4295</v>
      </c>
      <c r="F80" s="66" t="s">
        <v>3571</v>
      </c>
      <c r="G80" s="66" t="s">
        <v>2702</v>
      </c>
      <c r="H80" s="82" t="s">
        <v>1406</v>
      </c>
      <c r="I80" s="67">
        <v>1</v>
      </c>
      <c r="J80" s="67">
        <v>1</v>
      </c>
      <c r="K80" s="88" t="s">
        <v>1407</v>
      </c>
      <c r="L80" s="88" t="s">
        <v>710</v>
      </c>
      <c r="M80" s="67">
        <v>2013</v>
      </c>
      <c r="N80" s="97" t="s">
        <v>5157</v>
      </c>
      <c r="O80" s="77" t="s">
        <v>2581</v>
      </c>
    </row>
    <row r="81" spans="1:15" hidden="1">
      <c r="A81" s="64">
        <v>80</v>
      </c>
      <c r="B81" s="65" t="s">
        <v>306</v>
      </c>
      <c r="C81" s="88" t="s">
        <v>704</v>
      </c>
      <c r="D81" s="92" t="s">
        <v>4296</v>
      </c>
      <c r="E81" s="92" t="s">
        <v>4297</v>
      </c>
      <c r="F81" s="66" t="s">
        <v>3572</v>
      </c>
      <c r="G81" s="66" t="s">
        <v>2703</v>
      </c>
      <c r="H81" s="82" t="s">
        <v>54</v>
      </c>
      <c r="I81" s="67">
        <v>1</v>
      </c>
      <c r="J81" s="67">
        <v>1</v>
      </c>
      <c r="K81" s="88" t="s">
        <v>55</v>
      </c>
      <c r="L81" s="88" t="s">
        <v>2606</v>
      </c>
      <c r="M81" s="67">
        <v>2011</v>
      </c>
      <c r="N81" s="97" t="s">
        <v>5158</v>
      </c>
      <c r="O81" s="77" t="s">
        <v>2581</v>
      </c>
    </row>
    <row r="82" spans="1:15" hidden="1">
      <c r="A82" s="64">
        <v>81</v>
      </c>
      <c r="B82" s="65" t="s">
        <v>306</v>
      </c>
      <c r="C82" s="88" t="s">
        <v>858</v>
      </c>
      <c r="D82" s="92" t="s">
        <v>4298</v>
      </c>
      <c r="E82" s="92" t="s">
        <v>4299</v>
      </c>
      <c r="F82" s="66" t="s">
        <v>3573</v>
      </c>
      <c r="G82" s="66" t="s">
        <v>2704</v>
      </c>
      <c r="H82" s="82" t="s">
        <v>56</v>
      </c>
      <c r="I82" s="67">
        <v>1</v>
      </c>
      <c r="J82" s="67">
        <v>1</v>
      </c>
      <c r="K82" s="88" t="s">
        <v>57</v>
      </c>
      <c r="L82" s="88" t="s">
        <v>2606</v>
      </c>
      <c r="M82" s="67">
        <v>2013</v>
      </c>
      <c r="N82" s="97" t="s">
        <v>5159</v>
      </c>
      <c r="O82" s="77" t="s">
        <v>2581</v>
      </c>
    </row>
    <row r="83" spans="1:15" ht="25.5" hidden="1">
      <c r="A83" s="64">
        <v>82</v>
      </c>
      <c r="B83" s="65" t="s">
        <v>306</v>
      </c>
      <c r="C83" s="88" t="s">
        <v>58</v>
      </c>
      <c r="D83" s="92" t="s">
        <v>4300</v>
      </c>
      <c r="E83" s="92" t="s">
        <v>4301</v>
      </c>
      <c r="F83" s="66" t="s">
        <v>3574</v>
      </c>
      <c r="G83" s="66" t="s">
        <v>2705</v>
      </c>
      <c r="H83" s="82" t="s">
        <v>59</v>
      </c>
      <c r="I83" s="67">
        <v>1</v>
      </c>
      <c r="J83" s="67">
        <v>1</v>
      </c>
      <c r="K83" s="88" t="s">
        <v>60</v>
      </c>
      <c r="L83" s="88" t="s">
        <v>710</v>
      </c>
      <c r="M83" s="67">
        <v>2013</v>
      </c>
      <c r="N83" s="97" t="s">
        <v>5160</v>
      </c>
      <c r="O83" s="77" t="s">
        <v>2581</v>
      </c>
    </row>
    <row r="84" spans="1:15" hidden="1">
      <c r="A84" s="64">
        <v>83</v>
      </c>
      <c r="B84" s="65" t="s">
        <v>306</v>
      </c>
      <c r="C84" s="88" t="s">
        <v>723</v>
      </c>
      <c r="D84" s="92" t="s">
        <v>4302</v>
      </c>
      <c r="E84" s="92" t="s">
        <v>4303</v>
      </c>
      <c r="F84" s="66" t="s">
        <v>3575</v>
      </c>
      <c r="G84" s="66" t="s">
        <v>2706</v>
      </c>
      <c r="H84" s="82" t="s">
        <v>1408</v>
      </c>
      <c r="I84" s="67">
        <v>1</v>
      </c>
      <c r="J84" s="67">
        <v>1</v>
      </c>
      <c r="K84" s="88" t="s">
        <v>1409</v>
      </c>
      <c r="L84" s="88" t="s">
        <v>710</v>
      </c>
      <c r="M84" s="67">
        <v>2013</v>
      </c>
      <c r="N84" s="97" t="s">
        <v>5161</v>
      </c>
      <c r="O84" s="77" t="s">
        <v>2581</v>
      </c>
    </row>
    <row r="85" spans="1:15" hidden="1">
      <c r="A85" s="64">
        <v>84</v>
      </c>
      <c r="B85" s="65" t="s">
        <v>306</v>
      </c>
      <c r="C85" s="88" t="s">
        <v>704</v>
      </c>
      <c r="D85" s="92" t="s">
        <v>4304</v>
      </c>
      <c r="E85" s="92" t="s">
        <v>4305</v>
      </c>
      <c r="F85" s="66" t="s">
        <v>3576</v>
      </c>
      <c r="G85" s="66" t="s">
        <v>2707</v>
      </c>
      <c r="H85" s="82" t="s">
        <v>1410</v>
      </c>
      <c r="I85" s="67">
        <v>1</v>
      </c>
      <c r="J85" s="67">
        <v>1</v>
      </c>
      <c r="K85" s="88" t="s">
        <v>1411</v>
      </c>
      <c r="L85" s="88" t="s">
        <v>2606</v>
      </c>
      <c r="M85" s="67">
        <v>2013</v>
      </c>
      <c r="N85" s="97" t="s">
        <v>5162</v>
      </c>
      <c r="O85" s="77" t="s">
        <v>2581</v>
      </c>
    </row>
    <row r="86" spans="1:15" ht="25.5" hidden="1">
      <c r="A86" s="64">
        <v>85</v>
      </c>
      <c r="B86" s="65" t="s">
        <v>306</v>
      </c>
      <c r="C86" s="88" t="s">
        <v>23</v>
      </c>
      <c r="D86" s="92" t="s">
        <v>4241</v>
      </c>
      <c r="E86" s="92" t="s">
        <v>4306</v>
      </c>
      <c r="F86" s="66" t="s">
        <v>3577</v>
      </c>
      <c r="G86" s="66" t="s">
        <v>2708</v>
      </c>
      <c r="H86" s="82" t="s">
        <v>141</v>
      </c>
      <c r="I86" s="67">
        <v>3</v>
      </c>
      <c r="J86" s="67">
        <v>1</v>
      </c>
      <c r="K86" s="88" t="s">
        <v>142</v>
      </c>
      <c r="L86" s="88" t="s">
        <v>310</v>
      </c>
      <c r="M86" s="67">
        <v>2013</v>
      </c>
      <c r="N86" s="97" t="s">
        <v>3257</v>
      </c>
      <c r="O86" s="77" t="s">
        <v>2581</v>
      </c>
    </row>
    <row r="87" spans="1:15" hidden="1">
      <c r="A87" s="64">
        <v>86</v>
      </c>
      <c r="B87" s="65" t="s">
        <v>306</v>
      </c>
      <c r="C87" s="88" t="s">
        <v>855</v>
      </c>
      <c r="D87" s="92" t="s">
        <v>4307</v>
      </c>
      <c r="E87" s="92" t="s">
        <v>4308</v>
      </c>
      <c r="F87" s="66" t="s">
        <v>3578</v>
      </c>
      <c r="G87" s="66" t="s">
        <v>2709</v>
      </c>
      <c r="H87" s="82" t="s">
        <v>856</v>
      </c>
      <c r="I87" s="67">
        <v>1</v>
      </c>
      <c r="J87" s="67">
        <v>1</v>
      </c>
      <c r="K87" s="88" t="s">
        <v>857</v>
      </c>
      <c r="L87" s="88" t="s">
        <v>710</v>
      </c>
      <c r="M87" s="67">
        <v>2013</v>
      </c>
      <c r="N87" s="97" t="s">
        <v>3258</v>
      </c>
      <c r="O87" s="77" t="s">
        <v>2581</v>
      </c>
    </row>
    <row r="88" spans="1:15" hidden="1">
      <c r="A88" s="64">
        <v>87</v>
      </c>
      <c r="B88" s="65" t="s">
        <v>306</v>
      </c>
      <c r="C88" s="88" t="s">
        <v>866</v>
      </c>
      <c r="D88" s="92" t="s">
        <v>4309</v>
      </c>
      <c r="E88" s="92" t="s">
        <v>4310</v>
      </c>
      <c r="F88" s="66" t="s">
        <v>3579</v>
      </c>
      <c r="G88" s="66" t="s">
        <v>2710</v>
      </c>
      <c r="H88" s="82" t="s">
        <v>143</v>
      </c>
      <c r="I88" s="67">
        <v>1</v>
      </c>
      <c r="J88" s="67">
        <v>1</v>
      </c>
      <c r="K88" s="88" t="s">
        <v>144</v>
      </c>
      <c r="L88" s="88" t="s">
        <v>2606</v>
      </c>
      <c r="M88" s="67">
        <v>2013</v>
      </c>
      <c r="N88" s="97" t="s">
        <v>1740</v>
      </c>
      <c r="O88" s="77" t="s">
        <v>2581</v>
      </c>
    </row>
    <row r="89" spans="1:15" ht="25.5" hidden="1">
      <c r="A89" s="64">
        <v>88</v>
      </c>
      <c r="B89" s="65" t="s">
        <v>306</v>
      </c>
      <c r="C89" s="88" t="s">
        <v>61</v>
      </c>
      <c r="D89" s="92" t="s">
        <v>4311</v>
      </c>
      <c r="E89" s="92" t="s">
        <v>4312</v>
      </c>
      <c r="F89" s="66" t="s">
        <v>3580</v>
      </c>
      <c r="G89" s="66" t="s">
        <v>2711</v>
      </c>
      <c r="H89" s="82" t="s">
        <v>62</v>
      </c>
      <c r="I89" s="67">
        <v>2</v>
      </c>
      <c r="J89" s="67">
        <v>1</v>
      </c>
      <c r="K89" s="88" t="s">
        <v>63</v>
      </c>
      <c r="L89" s="88" t="s">
        <v>317</v>
      </c>
      <c r="M89" s="67">
        <v>2013</v>
      </c>
      <c r="N89" s="97" t="s">
        <v>1739</v>
      </c>
      <c r="O89" s="77" t="s">
        <v>2581</v>
      </c>
    </row>
    <row r="90" spans="1:15" ht="25.5" hidden="1">
      <c r="A90" s="64">
        <v>89</v>
      </c>
      <c r="B90" s="65" t="s">
        <v>306</v>
      </c>
      <c r="C90" s="88" t="s">
        <v>64</v>
      </c>
      <c r="D90" s="92" t="s">
        <v>4313</v>
      </c>
      <c r="E90" s="92" t="s">
        <v>4314</v>
      </c>
      <c r="F90" s="66" t="s">
        <v>3581</v>
      </c>
      <c r="G90" s="66" t="s">
        <v>2712</v>
      </c>
      <c r="H90" s="82" t="s">
        <v>65</v>
      </c>
      <c r="I90" s="67">
        <v>1</v>
      </c>
      <c r="J90" s="67">
        <v>1</v>
      </c>
      <c r="K90" s="88" t="s">
        <v>66</v>
      </c>
      <c r="L90" s="88" t="s">
        <v>310</v>
      </c>
      <c r="M90" s="67">
        <v>2012</v>
      </c>
      <c r="N90" s="97" t="s">
        <v>1738</v>
      </c>
      <c r="O90" s="77" t="s">
        <v>2581</v>
      </c>
    </row>
    <row r="91" spans="1:15" ht="25.5" hidden="1">
      <c r="A91" s="64">
        <v>90</v>
      </c>
      <c r="B91" s="65" t="s">
        <v>306</v>
      </c>
      <c r="C91" s="88" t="s">
        <v>318</v>
      </c>
      <c r="D91" s="92" t="s">
        <v>4315</v>
      </c>
      <c r="E91" s="92" t="s">
        <v>4316</v>
      </c>
      <c r="F91" s="66" t="s">
        <v>3582</v>
      </c>
      <c r="G91" s="66" t="s">
        <v>2713</v>
      </c>
      <c r="H91" s="82" t="s">
        <v>2604</v>
      </c>
      <c r="I91" s="67">
        <v>1</v>
      </c>
      <c r="J91" s="67">
        <v>2</v>
      </c>
      <c r="K91" s="88" t="s">
        <v>2605</v>
      </c>
      <c r="L91" s="88" t="s">
        <v>2606</v>
      </c>
      <c r="M91" s="67">
        <v>2014</v>
      </c>
      <c r="N91" s="97" t="s">
        <v>1737</v>
      </c>
      <c r="O91" s="77" t="s">
        <v>2581</v>
      </c>
    </row>
    <row r="92" spans="1:15" hidden="1">
      <c r="A92" s="64">
        <v>91</v>
      </c>
      <c r="B92" s="65" t="s">
        <v>306</v>
      </c>
      <c r="C92" s="88" t="s">
        <v>67</v>
      </c>
      <c r="D92" s="92" t="s">
        <v>4188</v>
      </c>
      <c r="E92" s="92" t="s">
        <v>4317</v>
      </c>
      <c r="F92" s="66" t="s">
        <v>3583</v>
      </c>
      <c r="G92" s="66" t="s">
        <v>2714</v>
      </c>
      <c r="H92" s="82" t="s">
        <v>68</v>
      </c>
      <c r="I92" s="67">
        <v>1</v>
      </c>
      <c r="J92" s="67">
        <v>2</v>
      </c>
      <c r="K92" s="88" t="s">
        <v>69</v>
      </c>
      <c r="L92" s="88" t="s">
        <v>710</v>
      </c>
      <c r="M92" s="67">
        <v>2013</v>
      </c>
      <c r="N92" s="97" t="s">
        <v>1736</v>
      </c>
      <c r="O92" s="77" t="s">
        <v>2581</v>
      </c>
    </row>
    <row r="93" spans="1:15" ht="25.5" hidden="1">
      <c r="A93" s="64">
        <v>92</v>
      </c>
      <c r="B93" s="65" t="s">
        <v>306</v>
      </c>
      <c r="C93" s="88" t="s">
        <v>875</v>
      </c>
      <c r="D93" s="92" t="s">
        <v>4318</v>
      </c>
      <c r="E93" s="92" t="s">
        <v>4319</v>
      </c>
      <c r="F93" s="66" t="s">
        <v>3584</v>
      </c>
      <c r="G93" s="66" t="s">
        <v>2715</v>
      </c>
      <c r="H93" s="82" t="s">
        <v>70</v>
      </c>
      <c r="I93" s="67">
        <v>1</v>
      </c>
      <c r="J93" s="67">
        <v>1</v>
      </c>
      <c r="K93" s="88" t="s">
        <v>71</v>
      </c>
      <c r="L93" s="88" t="s">
        <v>310</v>
      </c>
      <c r="M93" s="67">
        <v>2011</v>
      </c>
      <c r="N93" s="97" t="s">
        <v>1735</v>
      </c>
      <c r="O93" s="77" t="s">
        <v>2581</v>
      </c>
    </row>
    <row r="94" spans="1:15" hidden="1">
      <c r="A94" s="64">
        <v>93</v>
      </c>
      <c r="B94" s="65" t="s">
        <v>306</v>
      </c>
      <c r="C94" s="88" t="s">
        <v>72</v>
      </c>
      <c r="D94" s="92" t="s">
        <v>4320</v>
      </c>
      <c r="E94" s="92" t="s">
        <v>4321</v>
      </c>
      <c r="F94" s="66" t="s">
        <v>3585</v>
      </c>
      <c r="G94" s="66" t="s">
        <v>2716</v>
      </c>
      <c r="H94" s="82" t="s">
        <v>73</v>
      </c>
      <c r="I94" s="67">
        <v>1</v>
      </c>
      <c r="J94" s="67">
        <v>3</v>
      </c>
      <c r="K94" s="88" t="s">
        <v>74</v>
      </c>
      <c r="L94" s="88" t="s">
        <v>310</v>
      </c>
      <c r="M94" s="67">
        <v>2013</v>
      </c>
      <c r="N94" s="97" t="s">
        <v>1734</v>
      </c>
      <c r="O94" s="77" t="s">
        <v>2581</v>
      </c>
    </row>
    <row r="95" spans="1:15" ht="25.5" hidden="1">
      <c r="A95" s="64">
        <v>94</v>
      </c>
      <c r="B95" s="65" t="s">
        <v>306</v>
      </c>
      <c r="C95" s="88" t="s">
        <v>892</v>
      </c>
      <c r="D95" s="92" t="s">
        <v>4322</v>
      </c>
      <c r="E95" s="92" t="s">
        <v>4323</v>
      </c>
      <c r="F95" s="66" t="s">
        <v>3586</v>
      </c>
      <c r="G95" s="66" t="s">
        <v>2717</v>
      </c>
      <c r="H95" s="82" t="s">
        <v>75</v>
      </c>
      <c r="I95" s="67">
        <v>2</v>
      </c>
      <c r="J95" s="67">
        <v>1</v>
      </c>
      <c r="K95" s="88" t="s">
        <v>76</v>
      </c>
      <c r="L95" s="88" t="s">
        <v>310</v>
      </c>
      <c r="M95" s="67">
        <v>2012</v>
      </c>
      <c r="N95" s="97" t="s">
        <v>1733</v>
      </c>
      <c r="O95" s="77" t="s">
        <v>2581</v>
      </c>
    </row>
    <row r="96" spans="1:15" hidden="1">
      <c r="A96" s="64">
        <v>95</v>
      </c>
      <c r="B96" s="65" t="s">
        <v>306</v>
      </c>
      <c r="C96" s="88" t="s">
        <v>77</v>
      </c>
      <c r="D96" s="92" t="s">
        <v>4324</v>
      </c>
      <c r="E96" s="92" t="s">
        <v>4325</v>
      </c>
      <c r="F96" s="66" t="s">
        <v>3587</v>
      </c>
      <c r="G96" s="66" t="s">
        <v>2718</v>
      </c>
      <c r="H96" s="82" t="s">
        <v>78</v>
      </c>
      <c r="I96" s="67">
        <v>1</v>
      </c>
      <c r="J96" s="67">
        <v>1</v>
      </c>
      <c r="K96" s="88" t="s">
        <v>79</v>
      </c>
      <c r="L96" s="88" t="s">
        <v>310</v>
      </c>
      <c r="M96" s="67">
        <v>2012</v>
      </c>
      <c r="N96" s="97" t="s">
        <v>1732</v>
      </c>
      <c r="O96" s="77" t="s">
        <v>2581</v>
      </c>
    </row>
    <row r="97" spans="1:15" hidden="1">
      <c r="A97" s="64">
        <v>96</v>
      </c>
      <c r="B97" s="65" t="s">
        <v>306</v>
      </c>
      <c r="C97" s="88" t="s">
        <v>701</v>
      </c>
      <c r="D97" s="92" t="s">
        <v>4326</v>
      </c>
      <c r="E97" s="92" t="s">
        <v>4327</v>
      </c>
      <c r="F97" s="66" t="s">
        <v>3588</v>
      </c>
      <c r="G97" s="66" t="s">
        <v>2719</v>
      </c>
      <c r="H97" s="82" t="s">
        <v>1412</v>
      </c>
      <c r="I97" s="67">
        <v>1</v>
      </c>
      <c r="J97" s="67">
        <v>1</v>
      </c>
      <c r="K97" s="88" t="s">
        <v>1413</v>
      </c>
      <c r="L97" s="88" t="s">
        <v>310</v>
      </c>
      <c r="M97" s="67">
        <v>2013</v>
      </c>
      <c r="N97" s="97" t="s">
        <v>1731</v>
      </c>
      <c r="O97" s="77" t="s">
        <v>2581</v>
      </c>
    </row>
    <row r="98" spans="1:15" ht="25.5" hidden="1">
      <c r="A98" s="64">
        <v>97</v>
      </c>
      <c r="B98" s="65" t="s">
        <v>306</v>
      </c>
      <c r="C98" s="88" t="s">
        <v>3171</v>
      </c>
      <c r="D98" s="92" t="s">
        <v>4328</v>
      </c>
      <c r="E98" s="92" t="s">
        <v>4329</v>
      </c>
      <c r="F98" s="66" t="s">
        <v>3589</v>
      </c>
      <c r="G98" s="66" t="s">
        <v>2720</v>
      </c>
      <c r="H98" s="82" t="s">
        <v>80</v>
      </c>
      <c r="I98" s="67">
        <v>1</v>
      </c>
      <c r="J98" s="67">
        <v>1</v>
      </c>
      <c r="K98" s="88" t="s">
        <v>81</v>
      </c>
      <c r="L98" s="88" t="s">
        <v>310</v>
      </c>
      <c r="M98" s="67">
        <v>2010</v>
      </c>
      <c r="N98" s="97" t="s">
        <v>1730</v>
      </c>
      <c r="O98" s="77" t="s">
        <v>2581</v>
      </c>
    </row>
    <row r="99" spans="1:15" hidden="1">
      <c r="A99" s="64">
        <v>98</v>
      </c>
      <c r="B99" s="65" t="s">
        <v>306</v>
      </c>
      <c r="C99" s="88" t="s">
        <v>318</v>
      </c>
      <c r="D99" s="92" t="s">
        <v>4330</v>
      </c>
      <c r="E99" s="92" t="s">
        <v>4331</v>
      </c>
      <c r="F99" s="66" t="s">
        <v>3590</v>
      </c>
      <c r="G99" s="66" t="s">
        <v>2721</v>
      </c>
      <c r="H99" s="82" t="s">
        <v>82</v>
      </c>
      <c r="I99" s="67">
        <v>1</v>
      </c>
      <c r="J99" s="67">
        <v>2</v>
      </c>
      <c r="K99" s="88" t="s">
        <v>83</v>
      </c>
      <c r="L99" s="88" t="s">
        <v>310</v>
      </c>
      <c r="M99" s="67">
        <v>2009</v>
      </c>
      <c r="N99" s="97" t="s">
        <v>1729</v>
      </c>
      <c r="O99" s="77" t="s">
        <v>2581</v>
      </c>
    </row>
    <row r="100" spans="1:15" ht="25.5" hidden="1">
      <c r="A100" s="64">
        <v>99</v>
      </c>
      <c r="B100" s="65" t="s">
        <v>306</v>
      </c>
      <c r="C100" s="88" t="s">
        <v>704</v>
      </c>
      <c r="D100" s="92" t="s">
        <v>4332</v>
      </c>
      <c r="E100" s="92" t="s">
        <v>4333</v>
      </c>
      <c r="F100" s="66" t="s">
        <v>3591</v>
      </c>
      <c r="G100" s="66" t="s">
        <v>2722</v>
      </c>
      <c r="H100" s="82" t="s">
        <v>84</v>
      </c>
      <c r="I100" s="67">
        <v>2</v>
      </c>
      <c r="J100" s="67">
        <v>2</v>
      </c>
      <c r="K100" s="88" t="s">
        <v>85</v>
      </c>
      <c r="L100" s="88" t="s">
        <v>2606</v>
      </c>
      <c r="M100" s="67">
        <v>2013</v>
      </c>
      <c r="N100" s="97" t="s">
        <v>3259</v>
      </c>
      <c r="O100" s="77" t="s">
        <v>2581</v>
      </c>
    </row>
    <row r="101" spans="1:15" hidden="1">
      <c r="A101" s="64">
        <v>100</v>
      </c>
      <c r="B101" s="65" t="s">
        <v>306</v>
      </c>
      <c r="C101" s="88" t="s">
        <v>86</v>
      </c>
      <c r="D101" s="92" t="s">
        <v>4334</v>
      </c>
      <c r="E101" s="92" t="s">
        <v>4335</v>
      </c>
      <c r="F101" s="66" t="s">
        <v>3592</v>
      </c>
      <c r="G101" s="66" t="s">
        <v>2723</v>
      </c>
      <c r="H101" s="82" t="s">
        <v>87</v>
      </c>
      <c r="I101" s="67">
        <v>1</v>
      </c>
      <c r="J101" s="67">
        <v>1</v>
      </c>
      <c r="K101" s="88" t="s">
        <v>88</v>
      </c>
      <c r="L101" s="88" t="s">
        <v>310</v>
      </c>
      <c r="M101" s="67">
        <v>2014</v>
      </c>
      <c r="N101" s="97" t="s">
        <v>3260</v>
      </c>
      <c r="O101" s="77" t="s">
        <v>2581</v>
      </c>
    </row>
    <row r="102" spans="1:15" ht="25.5" hidden="1">
      <c r="A102" s="64">
        <v>101</v>
      </c>
      <c r="B102" s="65" t="s">
        <v>306</v>
      </c>
      <c r="C102" s="88" t="s">
        <v>89</v>
      </c>
      <c r="D102" s="92" t="s">
        <v>4336</v>
      </c>
      <c r="E102" s="92" t="s">
        <v>4337</v>
      </c>
      <c r="F102" s="66" t="s">
        <v>3593</v>
      </c>
      <c r="G102" s="66" t="s">
        <v>2724</v>
      </c>
      <c r="H102" s="82" t="s">
        <v>90</v>
      </c>
      <c r="I102" s="67">
        <v>1</v>
      </c>
      <c r="J102" s="67">
        <v>1</v>
      </c>
      <c r="K102" s="88" t="s">
        <v>91</v>
      </c>
      <c r="L102" s="88" t="s">
        <v>710</v>
      </c>
      <c r="M102" s="67">
        <v>2011</v>
      </c>
      <c r="N102" s="97" t="s">
        <v>3261</v>
      </c>
      <c r="O102" s="77" t="s">
        <v>2581</v>
      </c>
    </row>
    <row r="103" spans="1:15" hidden="1">
      <c r="A103" s="64">
        <v>102</v>
      </c>
      <c r="B103" s="65" t="s">
        <v>306</v>
      </c>
      <c r="C103" s="88" t="s">
        <v>92</v>
      </c>
      <c r="D103" s="92" t="s">
        <v>4286</v>
      </c>
      <c r="E103" s="92" t="s">
        <v>4338</v>
      </c>
      <c r="F103" s="66" t="s">
        <v>3594</v>
      </c>
      <c r="G103" s="66" t="s">
        <v>2725</v>
      </c>
      <c r="H103" s="82" t="s">
        <v>93</v>
      </c>
      <c r="I103" s="67">
        <v>1</v>
      </c>
      <c r="J103" s="67">
        <v>1</v>
      </c>
      <c r="K103" s="88" t="s">
        <v>94</v>
      </c>
      <c r="L103" s="88" t="s">
        <v>2606</v>
      </c>
      <c r="M103" s="67">
        <v>2013</v>
      </c>
      <c r="N103" s="97" t="s">
        <v>3262</v>
      </c>
      <c r="O103" s="77" t="s">
        <v>2581</v>
      </c>
    </row>
    <row r="104" spans="1:15" ht="25.5" hidden="1">
      <c r="A104" s="64">
        <v>103</v>
      </c>
      <c r="B104" s="65" t="s">
        <v>306</v>
      </c>
      <c r="C104" s="88" t="s">
        <v>307</v>
      </c>
      <c r="D104" s="92" t="s">
        <v>4339</v>
      </c>
      <c r="E104" s="92" t="s">
        <v>4340</v>
      </c>
      <c r="F104" s="66" t="s">
        <v>3595</v>
      </c>
      <c r="G104" s="66" t="s">
        <v>2726</v>
      </c>
      <c r="H104" s="82" t="s">
        <v>308</v>
      </c>
      <c r="I104" s="67">
        <v>1</v>
      </c>
      <c r="J104" s="67">
        <v>1</v>
      </c>
      <c r="K104" s="88" t="s">
        <v>309</v>
      </c>
      <c r="L104" s="88" t="s">
        <v>310</v>
      </c>
      <c r="M104" s="67">
        <v>2013</v>
      </c>
      <c r="N104" s="97" t="s">
        <v>3263</v>
      </c>
      <c r="O104" s="77" t="s">
        <v>2581</v>
      </c>
    </row>
    <row r="105" spans="1:15" hidden="1">
      <c r="A105" s="64">
        <v>104</v>
      </c>
      <c r="B105" s="65" t="s">
        <v>306</v>
      </c>
      <c r="C105" s="88" t="s">
        <v>95</v>
      </c>
      <c r="D105" s="92" t="s">
        <v>4341</v>
      </c>
      <c r="E105" s="92" t="s">
        <v>4342</v>
      </c>
      <c r="F105" s="66" t="s">
        <v>3596</v>
      </c>
      <c r="G105" s="66" t="s">
        <v>2727</v>
      </c>
      <c r="H105" s="82" t="s">
        <v>96</v>
      </c>
      <c r="I105" s="67">
        <v>1</v>
      </c>
      <c r="J105" s="67">
        <v>1</v>
      </c>
      <c r="K105" s="88" t="s">
        <v>97</v>
      </c>
      <c r="L105" s="88" t="s">
        <v>310</v>
      </c>
      <c r="M105" s="67">
        <v>2009</v>
      </c>
      <c r="N105" s="97" t="s">
        <v>3264</v>
      </c>
      <c r="O105" s="77" t="s">
        <v>2581</v>
      </c>
    </row>
    <row r="106" spans="1:15" ht="25.5" hidden="1">
      <c r="A106" s="64">
        <v>105</v>
      </c>
      <c r="B106" s="65" t="s">
        <v>306</v>
      </c>
      <c r="C106" s="88" t="s">
        <v>98</v>
      </c>
      <c r="D106" s="92" t="s">
        <v>4343</v>
      </c>
      <c r="E106" s="92" t="s">
        <v>4344</v>
      </c>
      <c r="F106" s="66" t="s">
        <v>3597</v>
      </c>
      <c r="G106" s="66" t="s">
        <v>2728</v>
      </c>
      <c r="H106" s="82" t="s">
        <v>99</v>
      </c>
      <c r="I106" s="67">
        <v>1</v>
      </c>
      <c r="J106" s="67">
        <v>1</v>
      </c>
      <c r="K106" s="88" t="s">
        <v>100</v>
      </c>
      <c r="L106" s="88" t="s">
        <v>310</v>
      </c>
      <c r="M106" s="67">
        <v>2011</v>
      </c>
      <c r="N106" s="97" t="s">
        <v>3265</v>
      </c>
      <c r="O106" s="77" t="s">
        <v>2581</v>
      </c>
    </row>
    <row r="107" spans="1:15" hidden="1">
      <c r="A107" s="64">
        <v>106</v>
      </c>
      <c r="B107" s="65" t="s">
        <v>306</v>
      </c>
      <c r="C107" s="88" t="s">
        <v>101</v>
      </c>
      <c r="D107" s="92" t="s">
        <v>4345</v>
      </c>
      <c r="E107" s="92" t="s">
        <v>4346</v>
      </c>
      <c r="F107" s="66" t="s">
        <v>3598</v>
      </c>
      <c r="G107" s="66" t="s">
        <v>2729</v>
      </c>
      <c r="H107" s="82" t="s">
        <v>102</v>
      </c>
      <c r="I107" s="67">
        <v>1</v>
      </c>
      <c r="J107" s="67">
        <v>4</v>
      </c>
      <c r="K107" s="88" t="s">
        <v>103</v>
      </c>
      <c r="L107" s="88" t="s">
        <v>310</v>
      </c>
      <c r="M107" s="67">
        <v>2013</v>
      </c>
      <c r="N107" s="97" t="s">
        <v>4659</v>
      </c>
      <c r="O107" s="77" t="s">
        <v>2581</v>
      </c>
    </row>
    <row r="108" spans="1:15" hidden="1">
      <c r="A108" s="64">
        <v>107</v>
      </c>
      <c r="B108" s="65" t="s">
        <v>306</v>
      </c>
      <c r="C108" s="88" t="s">
        <v>92</v>
      </c>
      <c r="D108" s="92" t="s">
        <v>4347</v>
      </c>
      <c r="E108" s="92" t="s">
        <v>4348</v>
      </c>
      <c r="F108" s="66" t="s">
        <v>3599</v>
      </c>
      <c r="G108" s="66" t="s">
        <v>2730</v>
      </c>
      <c r="H108" s="82" t="s">
        <v>104</v>
      </c>
      <c r="I108" s="67">
        <v>1</v>
      </c>
      <c r="J108" s="67">
        <v>1</v>
      </c>
      <c r="K108" s="88" t="s">
        <v>105</v>
      </c>
      <c r="L108" s="88" t="s">
        <v>2606</v>
      </c>
      <c r="M108" s="67">
        <v>2011</v>
      </c>
      <c r="N108" s="97" t="s">
        <v>4658</v>
      </c>
      <c r="O108" s="77" t="s">
        <v>2581</v>
      </c>
    </row>
    <row r="109" spans="1:15" ht="25.5" hidden="1">
      <c r="A109" s="64">
        <v>108</v>
      </c>
      <c r="B109" s="65" t="s">
        <v>306</v>
      </c>
      <c r="C109" s="88" t="s">
        <v>314</v>
      </c>
      <c r="D109" s="92" t="s">
        <v>4349</v>
      </c>
      <c r="E109" s="92" t="s">
        <v>4350</v>
      </c>
      <c r="F109" s="66" t="s">
        <v>3600</v>
      </c>
      <c r="G109" s="66" t="s">
        <v>2731</v>
      </c>
      <c r="H109" s="82" t="s">
        <v>106</v>
      </c>
      <c r="I109" s="67">
        <v>4</v>
      </c>
      <c r="J109" s="67">
        <v>1</v>
      </c>
      <c r="K109" s="88" t="s">
        <v>107</v>
      </c>
      <c r="L109" s="88" t="s">
        <v>2606</v>
      </c>
      <c r="M109" s="67">
        <v>2010</v>
      </c>
      <c r="N109" s="97" t="s">
        <v>4657</v>
      </c>
      <c r="O109" s="77" t="s">
        <v>2581</v>
      </c>
    </row>
    <row r="110" spans="1:15" hidden="1">
      <c r="A110" s="64">
        <v>109</v>
      </c>
      <c r="B110" s="65" t="s">
        <v>306</v>
      </c>
      <c r="C110" s="88" t="s">
        <v>2607</v>
      </c>
      <c r="D110" s="92" t="s">
        <v>4292</v>
      </c>
      <c r="E110" s="92" t="s">
        <v>4351</v>
      </c>
      <c r="F110" s="66" t="s">
        <v>3601</v>
      </c>
      <c r="G110" s="66" t="s">
        <v>2732</v>
      </c>
      <c r="H110" s="82" t="s">
        <v>2608</v>
      </c>
      <c r="I110" s="67">
        <v>1</v>
      </c>
      <c r="J110" s="67">
        <v>5</v>
      </c>
      <c r="K110" s="88" t="s">
        <v>2609</v>
      </c>
      <c r="L110" s="88" t="s">
        <v>317</v>
      </c>
      <c r="M110" s="67">
        <v>2013</v>
      </c>
      <c r="N110" s="97" t="s">
        <v>4656</v>
      </c>
      <c r="O110" s="77" t="s">
        <v>2581</v>
      </c>
    </row>
    <row r="111" spans="1:15" ht="25.5" hidden="1">
      <c r="A111" s="64">
        <v>110</v>
      </c>
      <c r="B111" s="65" t="s">
        <v>306</v>
      </c>
      <c r="C111" s="88" t="s">
        <v>108</v>
      </c>
      <c r="D111" s="92" t="s">
        <v>4352</v>
      </c>
      <c r="E111" s="92" t="s">
        <v>4353</v>
      </c>
      <c r="F111" s="66" t="s">
        <v>3602</v>
      </c>
      <c r="G111" s="66" t="s">
        <v>2733</v>
      </c>
      <c r="H111" s="82" t="s">
        <v>109</v>
      </c>
      <c r="I111" s="67">
        <v>1</v>
      </c>
      <c r="J111" s="67">
        <v>1</v>
      </c>
      <c r="K111" s="88" t="s">
        <v>110</v>
      </c>
      <c r="L111" s="88" t="s">
        <v>310</v>
      </c>
      <c r="M111" s="67">
        <v>2013</v>
      </c>
      <c r="N111" s="97" t="s">
        <v>4655</v>
      </c>
      <c r="O111" s="77" t="s">
        <v>2581</v>
      </c>
    </row>
    <row r="112" spans="1:15" ht="25.5" hidden="1">
      <c r="A112" s="64">
        <v>111</v>
      </c>
      <c r="B112" s="65" t="s">
        <v>306</v>
      </c>
      <c r="C112" s="88" t="s">
        <v>1414</v>
      </c>
      <c r="D112" s="92" t="s">
        <v>4354</v>
      </c>
      <c r="E112" s="92" t="s">
        <v>4355</v>
      </c>
      <c r="F112" s="66" t="s">
        <v>3603</v>
      </c>
      <c r="G112" s="66" t="s">
        <v>2734</v>
      </c>
      <c r="H112" s="82" t="s">
        <v>1415</v>
      </c>
      <c r="I112" s="67">
        <v>1</v>
      </c>
      <c r="J112" s="67">
        <v>1</v>
      </c>
      <c r="K112" s="88" t="s">
        <v>1416</v>
      </c>
      <c r="L112" s="88" t="s">
        <v>710</v>
      </c>
      <c r="M112" s="67">
        <v>2014</v>
      </c>
      <c r="N112" s="97" t="s">
        <v>4654</v>
      </c>
      <c r="O112" s="77" t="s">
        <v>2581</v>
      </c>
    </row>
    <row r="113" spans="1:15" hidden="1">
      <c r="A113" s="64">
        <v>112</v>
      </c>
      <c r="B113" s="65" t="s">
        <v>306</v>
      </c>
      <c r="C113" s="88" t="s">
        <v>39</v>
      </c>
      <c r="D113" s="92" t="s">
        <v>4356</v>
      </c>
      <c r="E113" s="92" t="s">
        <v>4357</v>
      </c>
      <c r="F113" s="66" t="s">
        <v>3604</v>
      </c>
      <c r="G113" s="66" t="s">
        <v>2735</v>
      </c>
      <c r="H113" s="82" t="s">
        <v>111</v>
      </c>
      <c r="I113" s="67">
        <v>1</v>
      </c>
      <c r="J113" s="67">
        <v>1</v>
      </c>
      <c r="K113" s="88" t="s">
        <v>112</v>
      </c>
      <c r="L113" s="88" t="s">
        <v>710</v>
      </c>
      <c r="M113" s="67">
        <v>2013</v>
      </c>
      <c r="N113" s="97" t="s">
        <v>4653</v>
      </c>
      <c r="O113" s="77" t="s">
        <v>2581</v>
      </c>
    </row>
    <row r="114" spans="1:15" hidden="1">
      <c r="A114" s="64">
        <v>113</v>
      </c>
      <c r="B114" s="65" t="s">
        <v>306</v>
      </c>
      <c r="C114" s="88" t="s">
        <v>89</v>
      </c>
      <c r="D114" s="92" t="s">
        <v>4358</v>
      </c>
      <c r="E114" s="92" t="s">
        <v>4359</v>
      </c>
      <c r="F114" s="66" t="s">
        <v>3605</v>
      </c>
      <c r="G114" s="66" t="s">
        <v>2736</v>
      </c>
      <c r="H114" s="82" t="s">
        <v>113</v>
      </c>
      <c r="I114" s="67">
        <v>1</v>
      </c>
      <c r="J114" s="67">
        <v>1</v>
      </c>
      <c r="K114" s="88" t="s">
        <v>114</v>
      </c>
      <c r="L114" s="88" t="s">
        <v>710</v>
      </c>
      <c r="M114" s="67">
        <v>2010</v>
      </c>
      <c r="N114" s="97" t="s">
        <v>4660</v>
      </c>
      <c r="O114" s="77" t="s">
        <v>2581</v>
      </c>
    </row>
    <row r="115" spans="1:15" ht="25.5" hidden="1">
      <c r="A115" s="64">
        <v>114</v>
      </c>
      <c r="B115" s="65" t="s">
        <v>306</v>
      </c>
      <c r="C115" s="88" t="s">
        <v>95</v>
      </c>
      <c r="D115" s="92" t="s">
        <v>4360</v>
      </c>
      <c r="E115" s="92" t="s">
        <v>4361</v>
      </c>
      <c r="F115" s="66" t="s">
        <v>3606</v>
      </c>
      <c r="G115" s="66" t="s">
        <v>2737</v>
      </c>
      <c r="H115" s="82" t="s">
        <v>115</v>
      </c>
      <c r="I115" s="67">
        <v>4</v>
      </c>
      <c r="J115" s="67">
        <v>1</v>
      </c>
      <c r="K115" s="88" t="s">
        <v>116</v>
      </c>
      <c r="L115" s="88" t="s">
        <v>310</v>
      </c>
      <c r="M115" s="67">
        <v>2011</v>
      </c>
      <c r="N115" s="97" t="s">
        <v>4661</v>
      </c>
      <c r="O115" s="77" t="s">
        <v>2581</v>
      </c>
    </row>
    <row r="116" spans="1:15" hidden="1">
      <c r="A116" s="64">
        <v>115</v>
      </c>
      <c r="B116" s="65" t="s">
        <v>306</v>
      </c>
      <c r="C116" s="88" t="s">
        <v>1417</v>
      </c>
      <c r="D116" s="92" t="s">
        <v>4362</v>
      </c>
      <c r="E116" s="92" t="s">
        <v>4191</v>
      </c>
      <c r="F116" s="66" t="s">
        <v>3607</v>
      </c>
      <c r="G116" s="66" t="s">
        <v>2738</v>
      </c>
      <c r="H116" s="82" t="s">
        <v>1418</v>
      </c>
      <c r="I116" s="67">
        <v>1</v>
      </c>
      <c r="J116" s="67">
        <v>3</v>
      </c>
      <c r="K116" s="88" t="s">
        <v>1419</v>
      </c>
      <c r="L116" s="88" t="s">
        <v>1420</v>
      </c>
      <c r="M116" s="67">
        <v>2013</v>
      </c>
      <c r="N116" s="97" t="s">
        <v>4662</v>
      </c>
      <c r="O116" s="77" t="s">
        <v>2581</v>
      </c>
    </row>
    <row r="117" spans="1:15" hidden="1">
      <c r="A117" s="64">
        <v>116</v>
      </c>
      <c r="B117" s="65" t="s">
        <v>306</v>
      </c>
      <c r="C117" s="88" t="s">
        <v>1421</v>
      </c>
      <c r="D117" s="92" t="s">
        <v>4363</v>
      </c>
      <c r="E117" s="92" t="s">
        <v>4364</v>
      </c>
      <c r="F117" s="66" t="s">
        <v>3608</v>
      </c>
      <c r="G117" s="66" t="s">
        <v>2739</v>
      </c>
      <c r="H117" s="82" t="s">
        <v>1422</v>
      </c>
      <c r="I117" s="67">
        <v>1</v>
      </c>
      <c r="J117" s="67">
        <v>1</v>
      </c>
      <c r="K117" s="88" t="s">
        <v>1423</v>
      </c>
      <c r="L117" s="88" t="s">
        <v>2606</v>
      </c>
      <c r="M117" s="67">
        <v>2013</v>
      </c>
      <c r="N117" s="97" t="s">
        <v>4663</v>
      </c>
      <c r="O117" s="77" t="s">
        <v>2581</v>
      </c>
    </row>
    <row r="118" spans="1:15" ht="25.5" hidden="1">
      <c r="A118" s="64">
        <v>117</v>
      </c>
      <c r="B118" s="65" t="s">
        <v>306</v>
      </c>
      <c r="C118" s="88" t="s">
        <v>858</v>
      </c>
      <c r="D118" s="92" t="s">
        <v>4365</v>
      </c>
      <c r="E118" s="92" t="s">
        <v>4366</v>
      </c>
      <c r="F118" s="66" t="s">
        <v>3609</v>
      </c>
      <c r="G118" s="66" t="s">
        <v>2740</v>
      </c>
      <c r="H118" s="82" t="s">
        <v>859</v>
      </c>
      <c r="I118" s="67">
        <v>1</v>
      </c>
      <c r="J118" s="67">
        <v>1</v>
      </c>
      <c r="K118" s="88" t="s">
        <v>860</v>
      </c>
      <c r="L118" s="88" t="s">
        <v>310</v>
      </c>
      <c r="M118" s="67">
        <v>2013</v>
      </c>
      <c r="N118" s="97" t="s">
        <v>4664</v>
      </c>
      <c r="O118" s="77" t="s">
        <v>2581</v>
      </c>
    </row>
    <row r="119" spans="1:15" hidden="1">
      <c r="A119" s="64">
        <v>118</v>
      </c>
      <c r="B119" s="65" t="s">
        <v>306</v>
      </c>
      <c r="C119" s="88" t="s">
        <v>878</v>
      </c>
      <c r="D119" s="92" t="s">
        <v>4367</v>
      </c>
      <c r="E119" s="92" t="s">
        <v>4368</v>
      </c>
      <c r="F119" s="66" t="s">
        <v>3610</v>
      </c>
      <c r="G119" s="66" t="s">
        <v>2741</v>
      </c>
      <c r="H119" s="82" t="s">
        <v>1424</v>
      </c>
      <c r="I119" s="67">
        <v>1</v>
      </c>
      <c r="J119" s="67">
        <v>1</v>
      </c>
      <c r="K119" s="88" t="s">
        <v>1425</v>
      </c>
      <c r="L119" s="88" t="s">
        <v>317</v>
      </c>
      <c r="M119" s="67">
        <v>2013</v>
      </c>
      <c r="N119" s="97" t="s">
        <v>4665</v>
      </c>
      <c r="O119" s="77" t="s">
        <v>2581</v>
      </c>
    </row>
    <row r="120" spans="1:15" ht="25.5" hidden="1">
      <c r="A120" s="64">
        <v>119</v>
      </c>
      <c r="B120" s="65" t="s">
        <v>306</v>
      </c>
      <c r="C120" s="88" t="s">
        <v>886</v>
      </c>
      <c r="D120" s="92" t="s">
        <v>4369</v>
      </c>
      <c r="E120" s="92" t="s">
        <v>4370</v>
      </c>
      <c r="F120" s="66" t="s">
        <v>3611</v>
      </c>
      <c r="G120" s="66" t="s">
        <v>2742</v>
      </c>
      <c r="H120" s="82" t="s">
        <v>117</v>
      </c>
      <c r="I120" s="67">
        <v>2</v>
      </c>
      <c r="J120" s="67">
        <v>1</v>
      </c>
      <c r="K120" s="88" t="s">
        <v>3181</v>
      </c>
      <c r="L120" s="88" t="s">
        <v>317</v>
      </c>
      <c r="M120" s="67">
        <v>2009</v>
      </c>
      <c r="N120" s="97" t="s">
        <v>4699</v>
      </c>
      <c r="O120" s="77" t="s">
        <v>2581</v>
      </c>
    </row>
    <row r="121" spans="1:15" hidden="1">
      <c r="A121" s="64">
        <v>120</v>
      </c>
      <c r="B121" s="65" t="s">
        <v>306</v>
      </c>
      <c r="C121" s="88" t="s">
        <v>3182</v>
      </c>
      <c r="D121" s="92" t="s">
        <v>4371</v>
      </c>
      <c r="E121" s="92" t="s">
        <v>4372</v>
      </c>
      <c r="F121" s="66" t="s">
        <v>3612</v>
      </c>
      <c r="G121" s="66" t="s">
        <v>2743</v>
      </c>
      <c r="H121" s="82" t="s">
        <v>3183</v>
      </c>
      <c r="I121" s="67">
        <v>1</v>
      </c>
      <c r="J121" s="67">
        <v>1</v>
      </c>
      <c r="K121" s="88" t="s">
        <v>3184</v>
      </c>
      <c r="L121" s="88" t="s">
        <v>310</v>
      </c>
      <c r="M121" s="67">
        <v>2010</v>
      </c>
      <c r="N121" s="97" t="s">
        <v>5101</v>
      </c>
      <c r="O121" s="77" t="s">
        <v>2581</v>
      </c>
    </row>
    <row r="122" spans="1:15" ht="25.5" hidden="1">
      <c r="A122" s="64">
        <v>121</v>
      </c>
      <c r="B122" s="65" t="s">
        <v>306</v>
      </c>
      <c r="C122" s="88" t="s">
        <v>23</v>
      </c>
      <c r="D122" s="92" t="s">
        <v>4373</v>
      </c>
      <c r="E122" s="92" t="s">
        <v>4374</v>
      </c>
      <c r="F122" s="66" t="s">
        <v>3613</v>
      </c>
      <c r="G122" s="66" t="s">
        <v>2744</v>
      </c>
      <c r="H122" s="82" t="s">
        <v>1426</v>
      </c>
      <c r="I122" s="67">
        <v>1</v>
      </c>
      <c r="J122" s="67">
        <v>1</v>
      </c>
      <c r="K122" s="88" t="s">
        <v>1427</v>
      </c>
      <c r="L122" s="88" t="s">
        <v>310</v>
      </c>
      <c r="M122" s="67">
        <v>2013</v>
      </c>
      <c r="N122" s="97" t="s">
        <v>5102</v>
      </c>
      <c r="O122" s="77" t="s">
        <v>2581</v>
      </c>
    </row>
    <row r="123" spans="1:15" ht="25.5" hidden="1">
      <c r="A123" s="64">
        <v>122</v>
      </c>
      <c r="B123" s="65" t="s">
        <v>306</v>
      </c>
      <c r="C123" s="88" t="s">
        <v>3185</v>
      </c>
      <c r="D123" s="92" t="s">
        <v>4375</v>
      </c>
      <c r="E123" s="92" t="s">
        <v>4376</v>
      </c>
      <c r="F123" s="66" t="s">
        <v>3614</v>
      </c>
      <c r="G123" s="66" t="s">
        <v>2745</v>
      </c>
      <c r="H123" s="82" t="s">
        <v>3186</v>
      </c>
      <c r="I123" s="67">
        <v>1</v>
      </c>
      <c r="J123" s="67">
        <v>1</v>
      </c>
      <c r="K123" s="88" t="s">
        <v>3187</v>
      </c>
      <c r="L123" s="88" t="s">
        <v>310</v>
      </c>
      <c r="M123" s="67">
        <v>2011</v>
      </c>
      <c r="N123" s="97" t="s">
        <v>5103</v>
      </c>
      <c r="O123" s="77" t="s">
        <v>2581</v>
      </c>
    </row>
    <row r="124" spans="1:15" ht="25.5" hidden="1">
      <c r="A124" s="64">
        <v>123</v>
      </c>
      <c r="B124" s="65" t="s">
        <v>306</v>
      </c>
      <c r="C124" s="88" t="s">
        <v>1428</v>
      </c>
      <c r="D124" s="92" t="s">
        <v>4377</v>
      </c>
      <c r="E124" s="92" t="s">
        <v>4378</v>
      </c>
      <c r="F124" s="66" t="s">
        <v>3615</v>
      </c>
      <c r="G124" s="66" t="s">
        <v>2746</v>
      </c>
      <c r="H124" s="82" t="s">
        <v>1429</v>
      </c>
      <c r="I124" s="67">
        <v>3</v>
      </c>
      <c r="J124" s="67">
        <v>1</v>
      </c>
      <c r="K124" s="88" t="s">
        <v>1430</v>
      </c>
      <c r="L124" s="88" t="s">
        <v>310</v>
      </c>
      <c r="M124" s="67">
        <v>2013</v>
      </c>
      <c r="N124" s="97" t="s">
        <v>5104</v>
      </c>
      <c r="O124" s="77" t="s">
        <v>2581</v>
      </c>
    </row>
    <row r="125" spans="1:15" hidden="1">
      <c r="A125" s="64">
        <v>124</v>
      </c>
      <c r="B125" s="65" t="s">
        <v>306</v>
      </c>
      <c r="C125" s="88" t="s">
        <v>886</v>
      </c>
      <c r="D125" s="92" t="s">
        <v>4379</v>
      </c>
      <c r="E125" s="92" t="s">
        <v>4380</v>
      </c>
      <c r="F125" s="66" t="s">
        <v>3616</v>
      </c>
      <c r="G125" s="66" t="s">
        <v>2747</v>
      </c>
      <c r="H125" s="82" t="s">
        <v>3188</v>
      </c>
      <c r="I125" s="67">
        <v>1</v>
      </c>
      <c r="J125" s="67">
        <v>1</v>
      </c>
      <c r="K125" s="88" t="s">
        <v>3189</v>
      </c>
      <c r="L125" s="88" t="s">
        <v>317</v>
      </c>
      <c r="M125" s="67">
        <v>2009</v>
      </c>
      <c r="N125" s="97" t="s">
        <v>5105</v>
      </c>
      <c r="O125" s="77" t="s">
        <v>2581</v>
      </c>
    </row>
    <row r="126" spans="1:15" hidden="1">
      <c r="A126" s="64">
        <v>125</v>
      </c>
      <c r="B126" s="65" t="s">
        <v>306</v>
      </c>
      <c r="C126" s="88" t="s">
        <v>701</v>
      </c>
      <c r="D126" s="92" t="s">
        <v>4334</v>
      </c>
      <c r="E126" s="92" t="s">
        <v>4335</v>
      </c>
      <c r="F126" s="66" t="s">
        <v>3617</v>
      </c>
      <c r="G126" s="66" t="s">
        <v>2748</v>
      </c>
      <c r="H126" s="82" t="s">
        <v>3190</v>
      </c>
      <c r="I126" s="67">
        <v>3</v>
      </c>
      <c r="J126" s="67">
        <v>1</v>
      </c>
      <c r="K126" s="88" t="s">
        <v>3191</v>
      </c>
      <c r="L126" s="88" t="s">
        <v>310</v>
      </c>
      <c r="M126" s="67">
        <v>2013</v>
      </c>
      <c r="N126" s="97" t="s">
        <v>5106</v>
      </c>
      <c r="O126" s="77" t="s">
        <v>2581</v>
      </c>
    </row>
    <row r="127" spans="1:15" hidden="1">
      <c r="A127" s="64">
        <v>126</v>
      </c>
      <c r="B127" s="65" t="s">
        <v>306</v>
      </c>
      <c r="C127" s="88" t="s">
        <v>723</v>
      </c>
      <c r="D127" s="92" t="s">
        <v>4381</v>
      </c>
      <c r="E127" s="92" t="s">
        <v>4382</v>
      </c>
      <c r="F127" s="66" t="s">
        <v>3618</v>
      </c>
      <c r="G127" s="66" t="s">
        <v>2749</v>
      </c>
      <c r="H127" s="82" t="s">
        <v>3192</v>
      </c>
      <c r="I127" s="67">
        <v>1</v>
      </c>
      <c r="J127" s="67">
        <v>1</v>
      </c>
      <c r="K127" s="88" t="s">
        <v>3193</v>
      </c>
      <c r="L127" s="88" t="s">
        <v>710</v>
      </c>
      <c r="M127" s="67">
        <v>2013</v>
      </c>
      <c r="N127" s="97" t="s">
        <v>5107</v>
      </c>
      <c r="O127" s="77" t="s">
        <v>2581</v>
      </c>
    </row>
    <row r="128" spans="1:15" hidden="1">
      <c r="A128" s="64">
        <v>127</v>
      </c>
      <c r="B128" s="65" t="s">
        <v>306</v>
      </c>
      <c r="C128" s="88" t="s">
        <v>704</v>
      </c>
      <c r="D128" s="92" t="s">
        <v>4383</v>
      </c>
      <c r="E128" s="92" t="s">
        <v>4384</v>
      </c>
      <c r="F128" s="66" t="s">
        <v>3619</v>
      </c>
      <c r="G128" s="66" t="s">
        <v>2750</v>
      </c>
      <c r="H128" s="82" t="s">
        <v>1431</v>
      </c>
      <c r="I128" s="67">
        <v>1</v>
      </c>
      <c r="J128" s="67">
        <v>1</v>
      </c>
      <c r="K128" s="88" t="s">
        <v>1432</v>
      </c>
      <c r="L128" s="88" t="s">
        <v>2606</v>
      </c>
      <c r="M128" s="67">
        <v>2013</v>
      </c>
      <c r="N128" s="97" t="s">
        <v>5108</v>
      </c>
      <c r="O128" s="77" t="s">
        <v>2581</v>
      </c>
    </row>
    <row r="129" spans="1:15" hidden="1">
      <c r="A129" s="64">
        <v>128</v>
      </c>
      <c r="B129" s="65" t="s">
        <v>306</v>
      </c>
      <c r="C129" s="88" t="s">
        <v>3171</v>
      </c>
      <c r="D129" s="92" t="s">
        <v>4385</v>
      </c>
      <c r="E129" s="92" t="s">
        <v>4386</v>
      </c>
      <c r="F129" s="66" t="s">
        <v>3620</v>
      </c>
      <c r="G129" s="66" t="s">
        <v>2751</v>
      </c>
      <c r="H129" s="82" t="s">
        <v>3194</v>
      </c>
      <c r="I129" s="67">
        <v>1</v>
      </c>
      <c r="J129" s="67">
        <v>2</v>
      </c>
      <c r="K129" s="88" t="s">
        <v>3195</v>
      </c>
      <c r="L129" s="88" t="s">
        <v>2606</v>
      </c>
      <c r="M129" s="67">
        <v>2012</v>
      </c>
      <c r="N129" s="97" t="s">
        <v>5109</v>
      </c>
      <c r="O129" s="77" t="s">
        <v>2581</v>
      </c>
    </row>
    <row r="130" spans="1:15" ht="25.5" hidden="1">
      <c r="A130" s="64">
        <v>129</v>
      </c>
      <c r="B130" s="65" t="s">
        <v>306</v>
      </c>
      <c r="C130" s="88" t="s">
        <v>3196</v>
      </c>
      <c r="D130" s="92" t="s">
        <v>4387</v>
      </c>
      <c r="E130" s="92" t="s">
        <v>4388</v>
      </c>
      <c r="F130" s="66" t="s">
        <v>3621</v>
      </c>
      <c r="G130" s="66" t="s">
        <v>2752</v>
      </c>
      <c r="H130" s="82" t="s">
        <v>3197</v>
      </c>
      <c r="I130" s="67">
        <v>1</v>
      </c>
      <c r="J130" s="67">
        <v>1</v>
      </c>
      <c r="K130" s="88" t="s">
        <v>3198</v>
      </c>
      <c r="L130" s="88" t="s">
        <v>710</v>
      </c>
      <c r="M130" s="67">
        <v>2013</v>
      </c>
      <c r="N130" s="97" t="s">
        <v>5110</v>
      </c>
      <c r="O130" s="77" t="s">
        <v>2581</v>
      </c>
    </row>
    <row r="131" spans="1:15" hidden="1">
      <c r="A131" s="64">
        <v>130</v>
      </c>
      <c r="B131" s="65" t="s">
        <v>306</v>
      </c>
      <c r="C131" s="88" t="s">
        <v>3199</v>
      </c>
      <c r="D131" s="92" t="s">
        <v>4389</v>
      </c>
      <c r="E131" s="92" t="s">
        <v>4390</v>
      </c>
      <c r="F131" s="66" t="s">
        <v>3622</v>
      </c>
      <c r="G131" s="66" t="s">
        <v>2753</v>
      </c>
      <c r="H131" s="82" t="s">
        <v>3200</v>
      </c>
      <c r="I131" s="67">
        <v>1</v>
      </c>
      <c r="J131" s="67">
        <v>1</v>
      </c>
      <c r="K131" s="88" t="s">
        <v>3201</v>
      </c>
      <c r="L131" s="88" t="s">
        <v>310</v>
      </c>
      <c r="M131" s="67">
        <v>2013</v>
      </c>
      <c r="N131" s="97" t="s">
        <v>3266</v>
      </c>
      <c r="O131" s="77" t="s">
        <v>2581</v>
      </c>
    </row>
    <row r="132" spans="1:15" ht="25.5" hidden="1">
      <c r="A132" s="64">
        <v>131</v>
      </c>
      <c r="B132" s="65" t="s">
        <v>306</v>
      </c>
      <c r="C132" s="88" t="s">
        <v>3171</v>
      </c>
      <c r="D132" s="92" t="s">
        <v>4391</v>
      </c>
      <c r="E132" s="92" t="s">
        <v>4392</v>
      </c>
      <c r="F132" s="66" t="s">
        <v>3623</v>
      </c>
      <c r="G132" s="66" t="s">
        <v>2754</v>
      </c>
      <c r="H132" s="82" t="s">
        <v>3202</v>
      </c>
      <c r="I132" s="67">
        <v>1</v>
      </c>
      <c r="J132" s="67">
        <v>1</v>
      </c>
      <c r="K132" s="88" t="s">
        <v>3203</v>
      </c>
      <c r="L132" s="88" t="s">
        <v>310</v>
      </c>
      <c r="M132" s="67">
        <v>2010</v>
      </c>
      <c r="N132" s="97" t="s">
        <v>3267</v>
      </c>
      <c r="O132" s="77" t="s">
        <v>2581</v>
      </c>
    </row>
    <row r="133" spans="1:15" ht="25.5" hidden="1">
      <c r="A133" s="64">
        <v>132</v>
      </c>
      <c r="B133" s="65" t="s">
        <v>306</v>
      </c>
      <c r="C133" s="88" t="s">
        <v>307</v>
      </c>
      <c r="D133" s="92" t="s">
        <v>4393</v>
      </c>
      <c r="E133" s="92" t="s">
        <v>4394</v>
      </c>
      <c r="F133" s="66" t="s">
        <v>3624</v>
      </c>
      <c r="G133" s="66" t="s">
        <v>2755</v>
      </c>
      <c r="H133" s="82" t="s">
        <v>1433</v>
      </c>
      <c r="I133" s="67">
        <v>1</v>
      </c>
      <c r="J133" s="67">
        <v>1</v>
      </c>
      <c r="K133" s="88" t="s">
        <v>1434</v>
      </c>
      <c r="L133" s="88" t="s">
        <v>310</v>
      </c>
      <c r="M133" s="67">
        <v>2013</v>
      </c>
      <c r="N133" s="97" t="s">
        <v>3268</v>
      </c>
      <c r="O133" s="77" t="s">
        <v>2581</v>
      </c>
    </row>
    <row r="134" spans="1:15" ht="25.5" hidden="1">
      <c r="A134" s="64">
        <v>133</v>
      </c>
      <c r="B134" s="65" t="s">
        <v>306</v>
      </c>
      <c r="C134" s="88" t="s">
        <v>23</v>
      </c>
      <c r="D134" s="92" t="s">
        <v>4395</v>
      </c>
      <c r="E134" s="92" t="s">
        <v>4396</v>
      </c>
      <c r="F134" s="66" t="s">
        <v>3625</v>
      </c>
      <c r="G134" s="66" t="s">
        <v>2756</v>
      </c>
      <c r="H134" s="82" t="s">
        <v>1435</v>
      </c>
      <c r="I134" s="67">
        <v>1</v>
      </c>
      <c r="J134" s="67">
        <v>1</v>
      </c>
      <c r="K134" s="88" t="s">
        <v>1436</v>
      </c>
      <c r="L134" s="88" t="s">
        <v>310</v>
      </c>
      <c r="M134" s="67">
        <v>2013</v>
      </c>
      <c r="N134" s="97" t="s">
        <v>3269</v>
      </c>
      <c r="O134" s="77" t="s">
        <v>2581</v>
      </c>
    </row>
    <row r="135" spans="1:15" hidden="1">
      <c r="A135" s="64">
        <v>134</v>
      </c>
      <c r="B135" s="65" t="s">
        <v>306</v>
      </c>
      <c r="C135" s="88" t="s">
        <v>717</v>
      </c>
      <c r="D135" s="92" t="s">
        <v>4397</v>
      </c>
      <c r="E135" s="92" t="s">
        <v>4398</v>
      </c>
      <c r="F135" s="66" t="s">
        <v>3626</v>
      </c>
      <c r="G135" s="66" t="s">
        <v>2757</v>
      </c>
      <c r="H135" s="82" t="s">
        <v>861</v>
      </c>
      <c r="I135" s="67">
        <v>2</v>
      </c>
      <c r="J135" s="67">
        <v>1</v>
      </c>
      <c r="K135" s="88" t="s">
        <v>862</v>
      </c>
      <c r="L135" s="88" t="s">
        <v>310</v>
      </c>
      <c r="M135" s="67">
        <v>2013</v>
      </c>
      <c r="N135" s="97" t="s">
        <v>3270</v>
      </c>
      <c r="O135" s="77" t="s">
        <v>2581</v>
      </c>
    </row>
    <row r="136" spans="1:15" hidden="1">
      <c r="A136" s="64">
        <v>135</v>
      </c>
      <c r="B136" s="65" t="s">
        <v>306</v>
      </c>
      <c r="C136" s="88" t="s">
        <v>1437</v>
      </c>
      <c r="D136" s="92" t="s">
        <v>4399</v>
      </c>
      <c r="E136" s="92" t="s">
        <v>4400</v>
      </c>
      <c r="F136" s="66" t="s">
        <v>3627</v>
      </c>
      <c r="G136" s="66" t="s">
        <v>2758</v>
      </c>
      <c r="H136" s="82" t="s">
        <v>1438</v>
      </c>
      <c r="I136" s="67">
        <v>1</v>
      </c>
      <c r="J136" s="67">
        <v>1</v>
      </c>
      <c r="K136" s="88" t="s">
        <v>1439</v>
      </c>
      <c r="L136" s="88" t="s">
        <v>317</v>
      </c>
      <c r="M136" s="67">
        <v>2013</v>
      </c>
      <c r="N136" s="97" t="s">
        <v>3271</v>
      </c>
      <c r="O136" s="77" t="s">
        <v>2581</v>
      </c>
    </row>
    <row r="137" spans="1:15" hidden="1">
      <c r="A137" s="64">
        <v>136</v>
      </c>
      <c r="B137" s="65" t="s">
        <v>306</v>
      </c>
      <c r="C137" s="88" t="s">
        <v>128</v>
      </c>
      <c r="D137" s="92" t="s">
        <v>4401</v>
      </c>
      <c r="E137" s="92" t="s">
        <v>4402</v>
      </c>
      <c r="F137" s="66" t="s">
        <v>3628</v>
      </c>
      <c r="G137" s="66" t="s">
        <v>2759</v>
      </c>
      <c r="H137" s="82" t="s">
        <v>129</v>
      </c>
      <c r="I137" s="67">
        <v>1</v>
      </c>
      <c r="J137" s="67">
        <v>1</v>
      </c>
      <c r="K137" s="88" t="s">
        <v>130</v>
      </c>
      <c r="L137" s="88" t="s">
        <v>310</v>
      </c>
      <c r="M137" s="67">
        <v>2010</v>
      </c>
      <c r="N137" s="97" t="s">
        <v>3272</v>
      </c>
      <c r="O137" s="77" t="s">
        <v>2581</v>
      </c>
    </row>
    <row r="138" spans="1:15" ht="25.5" hidden="1">
      <c r="A138" s="64">
        <v>137</v>
      </c>
      <c r="B138" s="65" t="s">
        <v>306</v>
      </c>
      <c r="C138" s="88" t="s">
        <v>61</v>
      </c>
      <c r="D138" s="92" t="s">
        <v>4403</v>
      </c>
      <c r="E138" s="92" t="s">
        <v>4404</v>
      </c>
      <c r="F138" s="66" t="s">
        <v>3629</v>
      </c>
      <c r="G138" s="66" t="s">
        <v>2760</v>
      </c>
      <c r="H138" s="82" t="s">
        <v>131</v>
      </c>
      <c r="I138" s="67">
        <v>3</v>
      </c>
      <c r="J138" s="67">
        <v>1</v>
      </c>
      <c r="K138" s="88" t="s">
        <v>132</v>
      </c>
      <c r="L138" s="88" t="s">
        <v>310</v>
      </c>
      <c r="M138" s="67">
        <v>2014</v>
      </c>
      <c r="N138" s="97" t="s">
        <v>3273</v>
      </c>
      <c r="O138" s="77" t="s">
        <v>2581</v>
      </c>
    </row>
    <row r="139" spans="1:15" ht="25.5" hidden="1">
      <c r="A139" s="64">
        <v>138</v>
      </c>
      <c r="B139" s="65" t="s">
        <v>306</v>
      </c>
      <c r="C139" s="88" t="s">
        <v>133</v>
      </c>
      <c r="D139" s="92" t="s">
        <v>4405</v>
      </c>
      <c r="E139" s="92" t="s">
        <v>4406</v>
      </c>
      <c r="F139" s="66" t="s">
        <v>3630</v>
      </c>
      <c r="G139" s="66" t="s">
        <v>2761</v>
      </c>
      <c r="H139" s="82" t="s">
        <v>134</v>
      </c>
      <c r="I139" s="67">
        <v>1</v>
      </c>
      <c r="J139" s="67">
        <v>1</v>
      </c>
      <c r="K139" s="88" t="s">
        <v>135</v>
      </c>
      <c r="L139" s="88" t="s">
        <v>310</v>
      </c>
      <c r="M139" s="67">
        <v>2010</v>
      </c>
      <c r="N139" s="97" t="s">
        <v>3274</v>
      </c>
      <c r="O139" s="77" t="s">
        <v>2581</v>
      </c>
    </row>
    <row r="140" spans="1:15" hidden="1">
      <c r="A140" s="64">
        <v>139</v>
      </c>
      <c r="B140" s="65" t="s">
        <v>306</v>
      </c>
      <c r="C140" s="88" t="s">
        <v>863</v>
      </c>
      <c r="D140" s="92" t="s">
        <v>4407</v>
      </c>
      <c r="E140" s="92" t="s">
        <v>4408</v>
      </c>
      <c r="F140" s="66" t="s">
        <v>3631</v>
      </c>
      <c r="G140" s="66" t="s">
        <v>2762</v>
      </c>
      <c r="H140" s="82" t="s">
        <v>1440</v>
      </c>
      <c r="I140" s="67">
        <v>1</v>
      </c>
      <c r="J140" s="67">
        <v>1</v>
      </c>
      <c r="K140" s="88" t="s">
        <v>1441</v>
      </c>
      <c r="L140" s="88" t="s">
        <v>2606</v>
      </c>
      <c r="M140" s="67">
        <v>2013</v>
      </c>
      <c r="N140" s="97" t="s">
        <v>3275</v>
      </c>
      <c r="O140" s="77" t="s">
        <v>2581</v>
      </c>
    </row>
    <row r="141" spans="1:15" hidden="1">
      <c r="A141" s="64">
        <v>140</v>
      </c>
      <c r="B141" s="65" t="s">
        <v>306</v>
      </c>
      <c r="C141" s="88" t="s">
        <v>863</v>
      </c>
      <c r="D141" s="92" t="s">
        <v>4409</v>
      </c>
      <c r="E141" s="92" t="s">
        <v>4410</v>
      </c>
      <c r="F141" s="66" t="s">
        <v>3632</v>
      </c>
      <c r="G141" s="66" t="s">
        <v>2763</v>
      </c>
      <c r="H141" s="82" t="s">
        <v>864</v>
      </c>
      <c r="I141" s="67">
        <v>1</v>
      </c>
      <c r="J141" s="67">
        <v>1</v>
      </c>
      <c r="K141" s="88" t="s">
        <v>865</v>
      </c>
      <c r="L141" s="88" t="s">
        <v>317</v>
      </c>
      <c r="M141" s="67">
        <v>2013</v>
      </c>
      <c r="N141" s="97" t="s">
        <v>3276</v>
      </c>
      <c r="O141" s="77" t="s">
        <v>2581</v>
      </c>
    </row>
    <row r="142" spans="1:15" hidden="1">
      <c r="A142" s="64">
        <v>141</v>
      </c>
      <c r="B142" s="65" t="s">
        <v>306</v>
      </c>
      <c r="C142" s="88" t="s">
        <v>136</v>
      </c>
      <c r="D142" s="92" t="s">
        <v>4411</v>
      </c>
      <c r="E142" s="92" t="s">
        <v>4412</v>
      </c>
      <c r="F142" s="66" t="s">
        <v>3633</v>
      </c>
      <c r="G142" s="66" t="s">
        <v>2764</v>
      </c>
      <c r="H142" s="82" t="s">
        <v>137</v>
      </c>
      <c r="I142" s="67">
        <v>1</v>
      </c>
      <c r="J142" s="67">
        <v>1</v>
      </c>
      <c r="K142" s="88" t="s">
        <v>138</v>
      </c>
      <c r="L142" s="88" t="s">
        <v>2606</v>
      </c>
      <c r="M142" s="67">
        <v>2012</v>
      </c>
      <c r="N142" s="97" t="s">
        <v>3277</v>
      </c>
      <c r="O142" s="77" t="s">
        <v>2581</v>
      </c>
    </row>
    <row r="143" spans="1:15" ht="25.5" hidden="1">
      <c r="A143" s="64">
        <v>142</v>
      </c>
      <c r="B143" s="65" t="s">
        <v>1446</v>
      </c>
      <c r="C143" s="88" t="s">
        <v>543</v>
      </c>
      <c r="D143" s="92" t="s">
        <v>4413</v>
      </c>
      <c r="E143" s="92" t="s">
        <v>4414</v>
      </c>
      <c r="F143" s="66" t="s">
        <v>3634</v>
      </c>
      <c r="G143" s="66" t="s">
        <v>2765</v>
      </c>
      <c r="H143" s="82" t="s">
        <v>552</v>
      </c>
      <c r="I143" s="67">
        <v>1</v>
      </c>
      <c r="J143" s="67">
        <v>1</v>
      </c>
      <c r="K143" s="88" t="s">
        <v>553</v>
      </c>
      <c r="L143" s="88" t="s">
        <v>166</v>
      </c>
      <c r="M143" s="67">
        <v>2015</v>
      </c>
      <c r="N143" s="97" t="s">
        <v>3278</v>
      </c>
      <c r="O143" s="77" t="s">
        <v>2582</v>
      </c>
    </row>
    <row r="144" spans="1:15" ht="25.5" hidden="1">
      <c r="A144" s="64">
        <v>143</v>
      </c>
      <c r="B144" s="65" t="s">
        <v>1446</v>
      </c>
      <c r="C144" s="88" t="s">
        <v>163</v>
      </c>
      <c r="D144" s="92" t="s">
        <v>4415</v>
      </c>
      <c r="E144" s="92" t="s">
        <v>4416</v>
      </c>
      <c r="F144" s="66" t="s">
        <v>3635</v>
      </c>
      <c r="G144" s="66" t="s">
        <v>2766</v>
      </c>
      <c r="H144" s="82" t="s">
        <v>4596</v>
      </c>
      <c r="I144" s="67">
        <v>1</v>
      </c>
      <c r="J144" s="67">
        <v>1</v>
      </c>
      <c r="K144" s="88" t="s">
        <v>4597</v>
      </c>
      <c r="L144" s="88" t="s">
        <v>166</v>
      </c>
      <c r="M144" s="67">
        <v>2014</v>
      </c>
      <c r="N144" s="97" t="s">
        <v>3279</v>
      </c>
      <c r="O144" s="77" t="s">
        <v>2582</v>
      </c>
    </row>
    <row r="145" spans="1:15" ht="25.5" hidden="1">
      <c r="A145" s="64">
        <v>144</v>
      </c>
      <c r="B145" s="65" t="s">
        <v>1446</v>
      </c>
      <c r="C145" s="88" t="s">
        <v>1624</v>
      </c>
      <c r="D145" s="92" t="s">
        <v>4417</v>
      </c>
      <c r="E145" s="92" t="s">
        <v>4418</v>
      </c>
      <c r="F145" s="66" t="s">
        <v>3636</v>
      </c>
      <c r="G145" s="66" t="s">
        <v>2767</v>
      </c>
      <c r="H145" s="82" t="s">
        <v>1631</v>
      </c>
      <c r="I145" s="67">
        <v>1</v>
      </c>
      <c r="J145" s="67">
        <v>1</v>
      </c>
      <c r="K145" s="88" t="s">
        <v>1632</v>
      </c>
      <c r="L145" s="88" t="s">
        <v>305</v>
      </c>
      <c r="M145" s="67">
        <v>2014</v>
      </c>
      <c r="N145" s="97" t="s">
        <v>3280</v>
      </c>
      <c r="O145" s="77" t="s">
        <v>2582</v>
      </c>
    </row>
    <row r="146" spans="1:15" ht="25.5" hidden="1">
      <c r="A146" s="64">
        <v>145</v>
      </c>
      <c r="B146" s="65" t="s">
        <v>1446</v>
      </c>
      <c r="C146" s="88" t="s">
        <v>516</v>
      </c>
      <c r="D146" s="92" t="s">
        <v>4419</v>
      </c>
      <c r="E146" s="92" t="s">
        <v>4420</v>
      </c>
      <c r="F146" s="66" t="s">
        <v>3637</v>
      </c>
      <c r="G146" s="66" t="s">
        <v>2768</v>
      </c>
      <c r="H146" s="82" t="s">
        <v>517</v>
      </c>
      <c r="I146" s="67">
        <v>1</v>
      </c>
      <c r="J146" s="67">
        <v>1</v>
      </c>
      <c r="K146" s="88" t="s">
        <v>518</v>
      </c>
      <c r="L146" s="88" t="s">
        <v>305</v>
      </c>
      <c r="M146" s="67">
        <v>2010</v>
      </c>
      <c r="N146" s="97" t="s">
        <v>3281</v>
      </c>
      <c r="O146" s="77" t="s">
        <v>2582</v>
      </c>
    </row>
    <row r="147" spans="1:15" ht="25.5" hidden="1">
      <c r="A147" s="64">
        <v>146</v>
      </c>
      <c r="B147" s="65" t="s">
        <v>1446</v>
      </c>
      <c r="C147" s="88" t="s">
        <v>481</v>
      </c>
      <c r="D147" s="92" t="s">
        <v>4421</v>
      </c>
      <c r="E147" s="92" t="s">
        <v>4422</v>
      </c>
      <c r="F147" s="66" t="s">
        <v>3638</v>
      </c>
      <c r="G147" s="66" t="s">
        <v>2769</v>
      </c>
      <c r="H147" s="82" t="s">
        <v>482</v>
      </c>
      <c r="I147" s="67">
        <v>1</v>
      </c>
      <c r="J147" s="67">
        <v>1</v>
      </c>
      <c r="K147" s="88" t="s">
        <v>454</v>
      </c>
      <c r="L147" s="88" t="s">
        <v>628</v>
      </c>
      <c r="M147" s="67">
        <v>2013</v>
      </c>
      <c r="N147" s="97" t="s">
        <v>3282</v>
      </c>
      <c r="O147" s="77" t="s">
        <v>2582</v>
      </c>
    </row>
    <row r="148" spans="1:15" ht="25.5" hidden="1">
      <c r="A148" s="64">
        <v>147</v>
      </c>
      <c r="B148" s="65" t="s">
        <v>1446</v>
      </c>
      <c r="C148" s="88" t="s">
        <v>633</v>
      </c>
      <c r="D148" s="92" t="s">
        <v>4423</v>
      </c>
      <c r="E148" s="92" t="s">
        <v>4424</v>
      </c>
      <c r="F148" s="66" t="s">
        <v>3639</v>
      </c>
      <c r="G148" s="66" t="s">
        <v>2770</v>
      </c>
      <c r="H148" s="82" t="s">
        <v>493</v>
      </c>
      <c r="I148" s="67">
        <v>1</v>
      </c>
      <c r="J148" s="67">
        <v>1</v>
      </c>
      <c r="K148" s="88" t="s">
        <v>494</v>
      </c>
      <c r="L148" s="88" t="s">
        <v>305</v>
      </c>
      <c r="M148" s="67">
        <v>2014</v>
      </c>
      <c r="N148" s="97" t="s">
        <v>4959</v>
      </c>
      <c r="O148" s="77" t="s">
        <v>2582</v>
      </c>
    </row>
    <row r="149" spans="1:15" hidden="1">
      <c r="A149" s="64">
        <v>148</v>
      </c>
      <c r="B149" s="65" t="s">
        <v>1446</v>
      </c>
      <c r="C149" s="88" t="s">
        <v>471</v>
      </c>
      <c r="D149" s="92" t="s">
        <v>4425</v>
      </c>
      <c r="E149" s="92" t="s">
        <v>4426</v>
      </c>
      <c r="F149" s="66" t="s">
        <v>3640</v>
      </c>
      <c r="G149" s="66" t="s">
        <v>2771</v>
      </c>
      <c r="H149" s="82" t="s">
        <v>519</v>
      </c>
      <c r="I149" s="67">
        <v>1</v>
      </c>
      <c r="J149" s="67">
        <v>1</v>
      </c>
      <c r="K149" s="88" t="s">
        <v>455</v>
      </c>
      <c r="L149" s="88" t="s">
        <v>305</v>
      </c>
      <c r="M149" s="67">
        <v>2014</v>
      </c>
      <c r="N149" s="97" t="s">
        <v>4960</v>
      </c>
      <c r="O149" s="77" t="s">
        <v>2582</v>
      </c>
    </row>
    <row r="150" spans="1:15" hidden="1">
      <c r="A150" s="64">
        <v>149</v>
      </c>
      <c r="B150" s="65" t="s">
        <v>1446</v>
      </c>
      <c r="C150" s="88" t="s">
        <v>471</v>
      </c>
      <c r="D150" s="92" t="s">
        <v>2570</v>
      </c>
      <c r="E150" s="92" t="s">
        <v>4427</v>
      </c>
      <c r="F150" s="66" t="s">
        <v>3641</v>
      </c>
      <c r="G150" s="66" t="s">
        <v>2772</v>
      </c>
      <c r="H150" s="82" t="s">
        <v>1633</v>
      </c>
      <c r="I150" s="67">
        <v>1</v>
      </c>
      <c r="J150" s="67">
        <v>1</v>
      </c>
      <c r="K150" s="88" t="s">
        <v>1634</v>
      </c>
      <c r="L150" s="88" t="s">
        <v>305</v>
      </c>
      <c r="M150" s="67">
        <v>2013</v>
      </c>
      <c r="N150" s="97" t="s">
        <v>4961</v>
      </c>
      <c r="O150" s="77" t="s">
        <v>2582</v>
      </c>
    </row>
    <row r="151" spans="1:15" hidden="1">
      <c r="A151" s="64">
        <v>150</v>
      </c>
      <c r="B151" s="65" t="s">
        <v>1446</v>
      </c>
      <c r="C151" s="88" t="s">
        <v>619</v>
      </c>
      <c r="D151" s="92" t="s">
        <v>2573</v>
      </c>
      <c r="E151" s="92" t="s">
        <v>4428</v>
      </c>
      <c r="F151" s="66" t="s">
        <v>3642</v>
      </c>
      <c r="G151" s="66" t="s">
        <v>2773</v>
      </c>
      <c r="H151" s="82" t="s">
        <v>620</v>
      </c>
      <c r="I151" s="67">
        <v>1</v>
      </c>
      <c r="J151" s="67">
        <v>1</v>
      </c>
      <c r="K151" s="88" t="s">
        <v>621</v>
      </c>
      <c r="L151" s="88" t="s">
        <v>305</v>
      </c>
      <c r="M151" s="67">
        <v>2014</v>
      </c>
      <c r="N151" s="97" t="s">
        <v>4962</v>
      </c>
      <c r="O151" s="77" t="s">
        <v>2582</v>
      </c>
    </row>
    <row r="152" spans="1:15" ht="25.5" hidden="1">
      <c r="A152" s="64">
        <v>151</v>
      </c>
      <c r="B152" s="65" t="s">
        <v>1446</v>
      </c>
      <c r="C152" s="88" t="s">
        <v>471</v>
      </c>
      <c r="D152" s="92" t="s">
        <v>4429</v>
      </c>
      <c r="E152" s="92" t="s">
        <v>4430</v>
      </c>
      <c r="F152" s="66" t="s">
        <v>3643</v>
      </c>
      <c r="G152" s="66" t="s">
        <v>2774</v>
      </c>
      <c r="H152" s="82" t="s">
        <v>631</v>
      </c>
      <c r="I152" s="67">
        <v>1</v>
      </c>
      <c r="J152" s="67">
        <v>1</v>
      </c>
      <c r="K152" s="88" t="s">
        <v>632</v>
      </c>
      <c r="L152" s="88" t="s">
        <v>305</v>
      </c>
      <c r="M152" s="67">
        <v>2014</v>
      </c>
      <c r="N152" s="97" t="s">
        <v>4963</v>
      </c>
      <c r="O152" s="77" t="s">
        <v>2582</v>
      </c>
    </row>
    <row r="153" spans="1:15" ht="25.5" hidden="1">
      <c r="A153" s="64">
        <v>152</v>
      </c>
      <c r="B153" s="65" t="s">
        <v>1446</v>
      </c>
      <c r="C153" s="88" t="s">
        <v>1624</v>
      </c>
      <c r="D153" s="92" t="s">
        <v>4431</v>
      </c>
      <c r="E153" s="92" t="s">
        <v>4432</v>
      </c>
      <c r="F153" s="66" t="s">
        <v>3644</v>
      </c>
      <c r="G153" s="66" t="s">
        <v>2775</v>
      </c>
      <c r="H153" s="82" t="s">
        <v>1635</v>
      </c>
      <c r="I153" s="67">
        <v>1</v>
      </c>
      <c r="J153" s="67">
        <v>1</v>
      </c>
      <c r="K153" s="88" t="s">
        <v>1636</v>
      </c>
      <c r="L153" s="88" t="s">
        <v>305</v>
      </c>
      <c r="M153" s="67">
        <v>2013</v>
      </c>
      <c r="N153" s="97" t="s">
        <v>4964</v>
      </c>
      <c r="O153" s="77" t="s">
        <v>2582</v>
      </c>
    </row>
    <row r="154" spans="1:15" ht="25.5" hidden="1">
      <c r="A154" s="64">
        <v>153</v>
      </c>
      <c r="B154" s="65" t="s">
        <v>1446</v>
      </c>
      <c r="C154" s="88" t="s">
        <v>477</v>
      </c>
      <c r="D154" s="92" t="s">
        <v>4433</v>
      </c>
      <c r="E154" s="92" t="s">
        <v>4434</v>
      </c>
      <c r="F154" s="66" t="s">
        <v>3645</v>
      </c>
      <c r="G154" s="66" t="s">
        <v>2776</v>
      </c>
      <c r="H154" s="82" t="s">
        <v>478</v>
      </c>
      <c r="I154" s="67">
        <v>1</v>
      </c>
      <c r="J154" s="67">
        <v>1</v>
      </c>
      <c r="K154" s="88" t="s">
        <v>479</v>
      </c>
      <c r="L154" s="88" t="s">
        <v>480</v>
      </c>
      <c r="M154" s="67">
        <v>2014</v>
      </c>
      <c r="N154" s="97" t="s">
        <v>4965</v>
      </c>
      <c r="O154" s="77" t="s">
        <v>2582</v>
      </c>
    </row>
    <row r="155" spans="1:15" ht="25.5" hidden="1">
      <c r="A155" s="64">
        <v>154</v>
      </c>
      <c r="B155" s="65" t="s">
        <v>1446</v>
      </c>
      <c r="C155" s="88" t="s">
        <v>1624</v>
      </c>
      <c r="D155" s="92" t="s">
        <v>4435</v>
      </c>
      <c r="E155" s="92" t="s">
        <v>4436</v>
      </c>
      <c r="F155" s="66" t="s">
        <v>3646</v>
      </c>
      <c r="G155" s="66" t="s">
        <v>2777</v>
      </c>
      <c r="H155" s="82" t="s">
        <v>1637</v>
      </c>
      <c r="I155" s="67">
        <v>1</v>
      </c>
      <c r="J155" s="67">
        <v>1</v>
      </c>
      <c r="K155" s="88" t="s">
        <v>1638</v>
      </c>
      <c r="L155" s="88" t="s">
        <v>305</v>
      </c>
      <c r="M155" s="67">
        <v>2014</v>
      </c>
      <c r="N155" s="97" t="s">
        <v>4966</v>
      </c>
      <c r="O155" s="77" t="s">
        <v>2582</v>
      </c>
    </row>
    <row r="156" spans="1:15" ht="25.5" hidden="1">
      <c r="A156" s="64">
        <v>155</v>
      </c>
      <c r="B156" s="65" t="s">
        <v>1446</v>
      </c>
      <c r="C156" s="88" t="s">
        <v>163</v>
      </c>
      <c r="D156" s="92" t="s">
        <v>4437</v>
      </c>
      <c r="E156" s="92" t="s">
        <v>4438</v>
      </c>
      <c r="F156" s="66" t="s">
        <v>3647</v>
      </c>
      <c r="G156" s="66" t="s">
        <v>2778</v>
      </c>
      <c r="H156" s="82" t="s">
        <v>520</v>
      </c>
      <c r="I156" s="67">
        <v>1</v>
      </c>
      <c r="J156" s="67">
        <v>1</v>
      </c>
      <c r="K156" s="88" t="s">
        <v>521</v>
      </c>
      <c r="L156" s="88" t="s">
        <v>166</v>
      </c>
      <c r="M156" s="67">
        <v>2014</v>
      </c>
      <c r="N156" s="97" t="s">
        <v>4967</v>
      </c>
      <c r="O156" s="77" t="s">
        <v>2582</v>
      </c>
    </row>
    <row r="157" spans="1:15" ht="25.5" hidden="1">
      <c r="A157" s="64">
        <v>156</v>
      </c>
      <c r="B157" s="65" t="s">
        <v>1446</v>
      </c>
      <c r="C157" s="88" t="s">
        <v>1624</v>
      </c>
      <c r="D157" s="92" t="s">
        <v>4439</v>
      </c>
      <c r="E157" s="92" t="s">
        <v>4440</v>
      </c>
      <c r="F157" s="66" t="s">
        <v>3648</v>
      </c>
      <c r="G157" s="66" t="s">
        <v>2779</v>
      </c>
      <c r="H157" s="82" t="s">
        <v>1639</v>
      </c>
      <c r="I157" s="67">
        <v>1</v>
      </c>
      <c r="J157" s="67">
        <v>1</v>
      </c>
      <c r="K157" s="88" t="s">
        <v>1640</v>
      </c>
      <c r="L157" s="88" t="s">
        <v>305</v>
      </c>
      <c r="M157" s="67">
        <v>2014</v>
      </c>
      <c r="N157" s="97" t="s">
        <v>4968</v>
      </c>
      <c r="O157" s="77" t="s">
        <v>2582</v>
      </c>
    </row>
    <row r="158" spans="1:15" hidden="1">
      <c r="A158" s="64">
        <v>157</v>
      </c>
      <c r="B158" s="65" t="s">
        <v>1446</v>
      </c>
      <c r="C158" s="88" t="s">
        <v>302</v>
      </c>
      <c r="D158" s="92" t="s">
        <v>2572</v>
      </c>
      <c r="E158" s="92" t="s">
        <v>4441</v>
      </c>
      <c r="F158" s="66" t="s">
        <v>3649</v>
      </c>
      <c r="G158" s="66" t="s">
        <v>2780</v>
      </c>
      <c r="H158" s="82" t="s">
        <v>303</v>
      </c>
      <c r="I158" s="67">
        <v>1</v>
      </c>
      <c r="J158" s="67">
        <v>1</v>
      </c>
      <c r="K158" s="88" t="s">
        <v>304</v>
      </c>
      <c r="L158" s="88" t="s">
        <v>305</v>
      </c>
      <c r="M158" s="67">
        <v>2014</v>
      </c>
      <c r="N158" s="97" t="s">
        <v>4969</v>
      </c>
      <c r="O158" s="77" t="s">
        <v>2582</v>
      </c>
    </row>
    <row r="159" spans="1:15" ht="25.5" hidden="1">
      <c r="A159" s="64">
        <v>158</v>
      </c>
      <c r="B159" s="65" t="s">
        <v>1446</v>
      </c>
      <c r="C159" s="88" t="s">
        <v>495</v>
      </c>
      <c r="D159" s="92" t="s">
        <v>4442</v>
      </c>
      <c r="E159" s="92" t="s">
        <v>4443</v>
      </c>
      <c r="F159" s="66" t="s">
        <v>3650</v>
      </c>
      <c r="G159" s="66" t="s">
        <v>2781</v>
      </c>
      <c r="H159" s="82" t="s">
        <v>496</v>
      </c>
      <c r="I159" s="67">
        <v>1</v>
      </c>
      <c r="J159" s="67">
        <v>1</v>
      </c>
      <c r="K159" s="88" t="s">
        <v>497</v>
      </c>
      <c r="L159" s="88" t="s">
        <v>305</v>
      </c>
      <c r="M159" s="67">
        <v>2014</v>
      </c>
      <c r="N159" s="97" t="s">
        <v>3283</v>
      </c>
      <c r="O159" s="77" t="s">
        <v>2582</v>
      </c>
    </row>
    <row r="160" spans="1:15" ht="25.5" hidden="1">
      <c r="A160" s="64">
        <v>159</v>
      </c>
      <c r="B160" s="65" t="s">
        <v>1446</v>
      </c>
      <c r="C160" s="88" t="s">
        <v>487</v>
      </c>
      <c r="D160" s="92" t="s">
        <v>4444</v>
      </c>
      <c r="E160" s="92" t="s">
        <v>4445</v>
      </c>
      <c r="F160" s="66" t="s">
        <v>3651</v>
      </c>
      <c r="G160" s="66" t="s">
        <v>2782</v>
      </c>
      <c r="H160" s="82" t="s">
        <v>522</v>
      </c>
      <c r="I160" s="67">
        <v>1</v>
      </c>
      <c r="J160" s="67">
        <v>1</v>
      </c>
      <c r="K160" s="88" t="s">
        <v>523</v>
      </c>
      <c r="L160" s="88" t="s">
        <v>305</v>
      </c>
      <c r="M160" s="67">
        <v>2014</v>
      </c>
      <c r="N160" s="97" t="s">
        <v>4970</v>
      </c>
      <c r="O160" s="77" t="s">
        <v>2582</v>
      </c>
    </row>
    <row r="161" spans="1:15" ht="25.5" hidden="1">
      <c r="A161" s="64">
        <v>160</v>
      </c>
      <c r="B161" s="65" t="s">
        <v>1446</v>
      </c>
      <c r="C161" s="88" t="s">
        <v>1624</v>
      </c>
      <c r="D161" s="92" t="s">
        <v>4446</v>
      </c>
      <c r="E161" s="92" t="s">
        <v>4447</v>
      </c>
      <c r="F161" s="66" t="s">
        <v>3652</v>
      </c>
      <c r="G161" s="66" t="s">
        <v>2783</v>
      </c>
      <c r="H161" s="82" t="s">
        <v>1641</v>
      </c>
      <c r="I161" s="67">
        <v>1</v>
      </c>
      <c r="J161" s="67">
        <v>1</v>
      </c>
      <c r="K161" s="88" t="s">
        <v>1642</v>
      </c>
      <c r="L161" s="88" t="s">
        <v>305</v>
      </c>
      <c r="M161" s="67">
        <v>2014</v>
      </c>
      <c r="N161" s="97" t="s">
        <v>4971</v>
      </c>
      <c r="O161" s="77" t="s">
        <v>2582</v>
      </c>
    </row>
    <row r="162" spans="1:15" hidden="1">
      <c r="A162" s="64">
        <v>161</v>
      </c>
      <c r="B162" s="65" t="s">
        <v>1446</v>
      </c>
      <c r="C162" s="88" t="s">
        <v>163</v>
      </c>
      <c r="D162" s="92" t="s">
        <v>4448</v>
      </c>
      <c r="E162" s="92" t="s">
        <v>4449</v>
      </c>
      <c r="F162" s="66" t="s">
        <v>3653</v>
      </c>
      <c r="G162" s="66" t="s">
        <v>2784</v>
      </c>
      <c r="H162" s="82" t="s">
        <v>498</v>
      </c>
      <c r="I162" s="67">
        <v>1</v>
      </c>
      <c r="J162" s="67">
        <v>1</v>
      </c>
      <c r="K162" s="88" t="s">
        <v>499</v>
      </c>
      <c r="L162" s="88" t="s">
        <v>166</v>
      </c>
      <c r="M162" s="67">
        <v>2014</v>
      </c>
      <c r="N162" s="97" t="s">
        <v>4972</v>
      </c>
      <c r="O162" s="77" t="s">
        <v>2582</v>
      </c>
    </row>
    <row r="163" spans="1:15" hidden="1">
      <c r="A163" s="64">
        <v>162</v>
      </c>
      <c r="B163" s="65" t="s">
        <v>1446</v>
      </c>
      <c r="C163" s="88" t="s">
        <v>163</v>
      </c>
      <c r="D163" s="92" t="s">
        <v>4450</v>
      </c>
      <c r="E163" s="92" t="s">
        <v>4451</v>
      </c>
      <c r="F163" s="66" t="s">
        <v>3654</v>
      </c>
      <c r="G163" s="66" t="s">
        <v>2785</v>
      </c>
      <c r="H163" s="82" t="s">
        <v>524</v>
      </c>
      <c r="I163" s="67">
        <v>1</v>
      </c>
      <c r="J163" s="67">
        <v>1</v>
      </c>
      <c r="K163" s="88" t="s">
        <v>525</v>
      </c>
      <c r="L163" s="88" t="s">
        <v>305</v>
      </c>
      <c r="M163" s="67">
        <v>2009</v>
      </c>
      <c r="N163" s="97" t="s">
        <v>4973</v>
      </c>
      <c r="O163" s="77" t="s">
        <v>2582</v>
      </c>
    </row>
    <row r="164" spans="1:15" ht="25.5" hidden="1">
      <c r="A164" s="64">
        <v>163</v>
      </c>
      <c r="B164" s="65" t="s">
        <v>1446</v>
      </c>
      <c r="C164" s="88" t="s">
        <v>1624</v>
      </c>
      <c r="D164" s="92" t="s">
        <v>4439</v>
      </c>
      <c r="E164" s="92" t="s">
        <v>4452</v>
      </c>
      <c r="F164" s="66" t="s">
        <v>3655</v>
      </c>
      <c r="G164" s="66" t="s">
        <v>2786</v>
      </c>
      <c r="H164" s="82" t="s">
        <v>1643</v>
      </c>
      <c r="I164" s="67">
        <v>1</v>
      </c>
      <c r="J164" s="67">
        <v>1</v>
      </c>
      <c r="K164" s="88" t="s">
        <v>1644</v>
      </c>
      <c r="L164" s="88" t="s">
        <v>305</v>
      </c>
      <c r="M164" s="67">
        <v>2014</v>
      </c>
      <c r="N164" s="97" t="s">
        <v>4974</v>
      </c>
      <c r="O164" s="77" t="s">
        <v>2582</v>
      </c>
    </row>
    <row r="165" spans="1:15" hidden="1">
      <c r="A165" s="64">
        <v>164</v>
      </c>
      <c r="B165" s="65" t="s">
        <v>1446</v>
      </c>
      <c r="C165" s="88" t="s">
        <v>516</v>
      </c>
      <c r="D165" s="92" t="s">
        <v>4453</v>
      </c>
      <c r="E165" s="92" t="s">
        <v>4454</v>
      </c>
      <c r="F165" s="66" t="s">
        <v>3656</v>
      </c>
      <c r="G165" s="66" t="s">
        <v>2787</v>
      </c>
      <c r="H165" s="82" t="s">
        <v>526</v>
      </c>
      <c r="I165" s="67">
        <v>1</v>
      </c>
      <c r="J165" s="67">
        <v>1</v>
      </c>
      <c r="K165" s="88" t="s">
        <v>527</v>
      </c>
      <c r="L165" s="88" t="s">
        <v>305</v>
      </c>
      <c r="M165" s="67">
        <v>2012</v>
      </c>
      <c r="N165" s="97" t="s">
        <v>4975</v>
      </c>
      <c r="O165" s="77" t="s">
        <v>2582</v>
      </c>
    </row>
    <row r="166" spans="1:15" ht="25.5" hidden="1">
      <c r="A166" s="64">
        <v>165</v>
      </c>
      <c r="B166" s="65" t="s">
        <v>1446</v>
      </c>
      <c r="C166" s="88" t="s">
        <v>516</v>
      </c>
      <c r="D166" s="92" t="s">
        <v>4455</v>
      </c>
      <c r="E166" s="92" t="s">
        <v>4456</v>
      </c>
      <c r="F166" s="66" t="s">
        <v>3657</v>
      </c>
      <c r="G166" s="66" t="s">
        <v>2788</v>
      </c>
      <c r="H166" s="82" t="s">
        <v>1645</v>
      </c>
      <c r="I166" s="67">
        <v>1</v>
      </c>
      <c r="J166" s="67">
        <v>1</v>
      </c>
      <c r="K166" s="88" t="s">
        <v>1646</v>
      </c>
      <c r="L166" s="88" t="s">
        <v>305</v>
      </c>
      <c r="M166" s="67">
        <v>2013</v>
      </c>
      <c r="N166" s="97" t="s">
        <v>4976</v>
      </c>
      <c r="O166" s="77" t="s">
        <v>2582</v>
      </c>
    </row>
    <row r="167" spans="1:15" ht="25.5" hidden="1">
      <c r="A167" s="64">
        <v>166</v>
      </c>
      <c r="B167" s="65" t="s">
        <v>1446</v>
      </c>
      <c r="C167" s="88" t="s">
        <v>477</v>
      </c>
      <c r="D167" s="92" t="s">
        <v>4457</v>
      </c>
      <c r="E167" s="92" t="s">
        <v>4458</v>
      </c>
      <c r="F167" s="66" t="s">
        <v>3658</v>
      </c>
      <c r="G167" s="66" t="s">
        <v>2789</v>
      </c>
      <c r="H167" s="82" t="s">
        <v>528</v>
      </c>
      <c r="I167" s="67">
        <v>1</v>
      </c>
      <c r="J167" s="67">
        <v>1</v>
      </c>
      <c r="K167" s="88" t="s">
        <v>529</v>
      </c>
      <c r="L167" s="88" t="s">
        <v>480</v>
      </c>
      <c r="M167" s="67">
        <v>2010</v>
      </c>
      <c r="N167" s="97" t="s">
        <v>4977</v>
      </c>
      <c r="O167" s="77" t="s">
        <v>2582</v>
      </c>
    </row>
    <row r="168" spans="1:15" hidden="1">
      <c r="A168" s="64">
        <v>167</v>
      </c>
      <c r="B168" s="65" t="s">
        <v>1446</v>
      </c>
      <c r="C168" s="88" t="s">
        <v>477</v>
      </c>
      <c r="D168" s="92" t="s">
        <v>4459</v>
      </c>
      <c r="E168" s="92" t="s">
        <v>4460</v>
      </c>
      <c r="F168" s="66" t="s">
        <v>3659</v>
      </c>
      <c r="G168" s="66" t="s">
        <v>2790</v>
      </c>
      <c r="H168" s="82" t="s">
        <v>1647</v>
      </c>
      <c r="I168" s="67">
        <v>1</v>
      </c>
      <c r="J168" s="67">
        <v>1</v>
      </c>
      <c r="K168" s="88" t="s">
        <v>1648</v>
      </c>
      <c r="L168" s="88" t="s">
        <v>480</v>
      </c>
      <c r="M168" s="67">
        <v>2013</v>
      </c>
      <c r="N168" s="97" t="s">
        <v>4978</v>
      </c>
      <c r="O168" s="77" t="s">
        <v>2582</v>
      </c>
    </row>
    <row r="169" spans="1:15" hidden="1">
      <c r="A169" s="64">
        <v>168</v>
      </c>
      <c r="B169" s="65" t="s">
        <v>1446</v>
      </c>
      <c r="C169" s="88" t="s">
        <v>302</v>
      </c>
      <c r="D169" s="92" t="s">
        <v>2579</v>
      </c>
      <c r="E169" s="92" t="s">
        <v>4461</v>
      </c>
      <c r="F169" s="66" t="s">
        <v>3660</v>
      </c>
      <c r="G169" s="66" t="s">
        <v>2791</v>
      </c>
      <c r="H169" s="82" t="s">
        <v>483</v>
      </c>
      <c r="I169" s="67">
        <v>1</v>
      </c>
      <c r="J169" s="67">
        <v>1</v>
      </c>
      <c r="K169" s="88" t="s">
        <v>484</v>
      </c>
      <c r="L169" s="88" t="s">
        <v>305</v>
      </c>
      <c r="M169" s="67">
        <v>2014</v>
      </c>
      <c r="N169" s="97" t="s">
        <v>4979</v>
      </c>
      <c r="O169" s="77" t="s">
        <v>2582</v>
      </c>
    </row>
    <row r="170" spans="1:15" hidden="1">
      <c r="A170" s="64">
        <v>169</v>
      </c>
      <c r="B170" s="65" t="s">
        <v>1446</v>
      </c>
      <c r="C170" s="88" t="s">
        <v>1649</v>
      </c>
      <c r="D170" s="92" t="s">
        <v>4433</v>
      </c>
      <c r="E170" s="92" t="s">
        <v>4462</v>
      </c>
      <c r="F170" s="66" t="s">
        <v>3661</v>
      </c>
      <c r="G170" s="66" t="s">
        <v>2792</v>
      </c>
      <c r="H170" s="82" t="s">
        <v>1650</v>
      </c>
      <c r="I170" s="67">
        <v>1</v>
      </c>
      <c r="J170" s="67">
        <v>1</v>
      </c>
      <c r="K170" s="88" t="s">
        <v>547</v>
      </c>
      <c r="L170" s="88" t="s">
        <v>480</v>
      </c>
      <c r="M170" s="67">
        <v>2014</v>
      </c>
      <c r="N170" s="97" t="s">
        <v>4980</v>
      </c>
      <c r="O170" s="77" t="s">
        <v>2582</v>
      </c>
    </row>
    <row r="171" spans="1:15" hidden="1">
      <c r="A171" s="64">
        <v>170</v>
      </c>
      <c r="B171" s="65" t="s">
        <v>1446</v>
      </c>
      <c r="C171" s="88" t="s">
        <v>302</v>
      </c>
      <c r="D171" s="92" t="s">
        <v>4463</v>
      </c>
      <c r="E171" s="92" t="s">
        <v>4464</v>
      </c>
      <c r="F171" s="66" t="s">
        <v>3662</v>
      </c>
      <c r="G171" s="66" t="s">
        <v>2793</v>
      </c>
      <c r="H171" s="82" t="s">
        <v>1059</v>
      </c>
      <c r="I171" s="67">
        <v>1</v>
      </c>
      <c r="J171" s="67">
        <v>1</v>
      </c>
      <c r="K171" s="88" t="s">
        <v>161</v>
      </c>
      <c r="L171" s="88" t="s">
        <v>162</v>
      </c>
      <c r="M171" s="67">
        <v>2014</v>
      </c>
      <c r="N171" s="97" t="s">
        <v>4981</v>
      </c>
      <c r="O171" s="77" t="s">
        <v>2582</v>
      </c>
    </row>
    <row r="172" spans="1:15" hidden="1">
      <c r="A172" s="64">
        <v>171</v>
      </c>
      <c r="B172" s="65" t="s">
        <v>1446</v>
      </c>
      <c r="C172" s="88" t="s">
        <v>481</v>
      </c>
      <c r="D172" s="92" t="s">
        <v>4465</v>
      </c>
      <c r="E172" s="92" t="s">
        <v>4466</v>
      </c>
      <c r="F172" s="66" t="s">
        <v>3663</v>
      </c>
      <c r="G172" s="66" t="s">
        <v>2794</v>
      </c>
      <c r="H172" s="82" t="s">
        <v>530</v>
      </c>
      <c r="I172" s="67">
        <v>1</v>
      </c>
      <c r="J172" s="67">
        <v>1</v>
      </c>
      <c r="K172" s="88" t="s">
        <v>531</v>
      </c>
      <c r="L172" s="88" t="s">
        <v>305</v>
      </c>
      <c r="M172" s="67">
        <v>2011</v>
      </c>
      <c r="N172" s="97" t="s">
        <v>4982</v>
      </c>
      <c r="O172" s="77" t="s">
        <v>2582</v>
      </c>
    </row>
    <row r="173" spans="1:15" ht="25.5" hidden="1">
      <c r="A173" s="64">
        <v>172</v>
      </c>
      <c r="B173" s="65" t="s">
        <v>1446</v>
      </c>
      <c r="C173" s="88" t="s">
        <v>487</v>
      </c>
      <c r="D173" s="92" t="s">
        <v>4467</v>
      </c>
      <c r="E173" s="92" t="s">
        <v>4468</v>
      </c>
      <c r="F173" s="66" t="s">
        <v>3664</v>
      </c>
      <c r="G173" s="66" t="s">
        <v>2795</v>
      </c>
      <c r="H173" s="82" t="s">
        <v>500</v>
      </c>
      <c r="I173" s="67">
        <v>1</v>
      </c>
      <c r="J173" s="67">
        <v>1</v>
      </c>
      <c r="K173" s="88" t="s">
        <v>501</v>
      </c>
      <c r="L173" s="88" t="s">
        <v>305</v>
      </c>
      <c r="M173" s="67">
        <v>2013</v>
      </c>
      <c r="N173" s="97" t="s">
        <v>4983</v>
      </c>
      <c r="O173" s="77" t="s">
        <v>2582</v>
      </c>
    </row>
    <row r="174" spans="1:15" ht="25.5" hidden="1">
      <c r="A174" s="64">
        <v>173</v>
      </c>
      <c r="B174" s="65" t="s">
        <v>1446</v>
      </c>
      <c r="C174" s="88" t="s">
        <v>163</v>
      </c>
      <c r="D174" s="92" t="s">
        <v>4469</v>
      </c>
      <c r="E174" s="92" t="s">
        <v>4470</v>
      </c>
      <c r="F174" s="66" t="s">
        <v>3665</v>
      </c>
      <c r="G174" s="66" t="s">
        <v>2796</v>
      </c>
      <c r="H174" s="82" t="s">
        <v>1651</v>
      </c>
      <c r="I174" s="67">
        <v>1</v>
      </c>
      <c r="J174" s="67">
        <v>1</v>
      </c>
      <c r="K174" s="88" t="s">
        <v>1652</v>
      </c>
      <c r="L174" s="88" t="s">
        <v>166</v>
      </c>
      <c r="M174" s="67">
        <v>2014</v>
      </c>
      <c r="N174" s="97" t="s">
        <v>4984</v>
      </c>
      <c r="O174" s="77" t="s">
        <v>2582</v>
      </c>
    </row>
    <row r="175" spans="1:15" hidden="1">
      <c r="A175" s="64">
        <v>174</v>
      </c>
      <c r="B175" s="65" t="s">
        <v>1446</v>
      </c>
      <c r="C175" s="88" t="s">
        <v>471</v>
      </c>
      <c r="D175" s="92" t="s">
        <v>4463</v>
      </c>
      <c r="E175" s="92" t="s">
        <v>4471</v>
      </c>
      <c r="F175" s="66" t="s">
        <v>3666</v>
      </c>
      <c r="G175" s="66" t="s">
        <v>2797</v>
      </c>
      <c r="H175" s="82" t="s">
        <v>617</v>
      </c>
      <c r="I175" s="67">
        <v>1</v>
      </c>
      <c r="J175" s="67">
        <v>1</v>
      </c>
      <c r="K175" s="88" t="s">
        <v>618</v>
      </c>
      <c r="L175" s="88" t="s">
        <v>305</v>
      </c>
      <c r="M175" s="67">
        <v>2014</v>
      </c>
      <c r="N175" s="97" t="s">
        <v>4985</v>
      </c>
      <c r="O175" s="77" t="s">
        <v>2582</v>
      </c>
    </row>
    <row r="176" spans="1:15" ht="25.5" hidden="1">
      <c r="A176" s="64">
        <v>175</v>
      </c>
      <c r="B176" s="65" t="s">
        <v>1446</v>
      </c>
      <c r="C176" s="88" t="s">
        <v>471</v>
      </c>
      <c r="D176" s="92" t="s">
        <v>4472</v>
      </c>
      <c r="E176" s="92" t="s">
        <v>4473</v>
      </c>
      <c r="F176" s="66" t="s">
        <v>3667</v>
      </c>
      <c r="G176" s="66" t="s">
        <v>2798</v>
      </c>
      <c r="H176" s="82" t="s">
        <v>622</v>
      </c>
      <c r="I176" s="67">
        <v>1</v>
      </c>
      <c r="J176" s="67">
        <v>1</v>
      </c>
      <c r="K176" s="88" t="s">
        <v>623</v>
      </c>
      <c r="L176" s="88" t="s">
        <v>305</v>
      </c>
      <c r="M176" s="67">
        <v>2014</v>
      </c>
      <c r="N176" s="97" t="s">
        <v>1753</v>
      </c>
      <c r="O176" s="77" t="s">
        <v>2582</v>
      </c>
    </row>
    <row r="177" spans="1:15" ht="25.5" hidden="1">
      <c r="A177" s="64">
        <v>176</v>
      </c>
      <c r="B177" s="65" t="s">
        <v>1446</v>
      </c>
      <c r="C177" s="88" t="s">
        <v>163</v>
      </c>
      <c r="D177" s="92" t="s">
        <v>4448</v>
      </c>
      <c r="E177" s="92" t="s">
        <v>4474</v>
      </c>
      <c r="F177" s="66" t="s">
        <v>3668</v>
      </c>
      <c r="G177" s="66" t="s">
        <v>2799</v>
      </c>
      <c r="H177" s="82" t="s">
        <v>1060</v>
      </c>
      <c r="I177" s="67">
        <v>1</v>
      </c>
      <c r="J177" s="67">
        <v>1</v>
      </c>
      <c r="K177" s="88" t="s">
        <v>624</v>
      </c>
      <c r="L177" s="88" t="s">
        <v>166</v>
      </c>
      <c r="M177" s="67">
        <v>2014</v>
      </c>
      <c r="N177" s="97" t="s">
        <v>1752</v>
      </c>
      <c r="O177" s="77" t="s">
        <v>2582</v>
      </c>
    </row>
    <row r="178" spans="1:15" hidden="1">
      <c r="A178" s="64">
        <v>177</v>
      </c>
      <c r="B178" s="65" t="s">
        <v>1446</v>
      </c>
      <c r="C178" s="88" t="s">
        <v>477</v>
      </c>
      <c r="D178" s="92" t="s">
        <v>4475</v>
      </c>
      <c r="E178" s="92" t="s">
        <v>4476</v>
      </c>
      <c r="F178" s="66" t="s">
        <v>3669</v>
      </c>
      <c r="G178" s="66" t="s">
        <v>2800</v>
      </c>
      <c r="H178" s="82" t="s">
        <v>532</v>
      </c>
      <c r="I178" s="67">
        <v>1</v>
      </c>
      <c r="J178" s="67">
        <v>1</v>
      </c>
      <c r="K178" s="88" t="s">
        <v>533</v>
      </c>
      <c r="L178" s="88" t="s">
        <v>480</v>
      </c>
      <c r="M178" s="67">
        <v>2014</v>
      </c>
      <c r="N178" s="97" t="s">
        <v>1751</v>
      </c>
      <c r="O178" s="77" t="s">
        <v>2582</v>
      </c>
    </row>
    <row r="179" spans="1:15" hidden="1">
      <c r="A179" s="64">
        <v>178</v>
      </c>
      <c r="B179" s="65" t="s">
        <v>1446</v>
      </c>
      <c r="C179" s="88" t="s">
        <v>495</v>
      </c>
      <c r="D179" s="92" t="s">
        <v>4477</v>
      </c>
      <c r="E179" s="92" t="s">
        <v>4478</v>
      </c>
      <c r="F179" s="66" t="s">
        <v>3670</v>
      </c>
      <c r="G179" s="66" t="s">
        <v>2801</v>
      </c>
      <c r="H179" s="82" t="s">
        <v>4598</v>
      </c>
      <c r="I179" s="67">
        <v>1</v>
      </c>
      <c r="J179" s="67">
        <v>1</v>
      </c>
      <c r="K179" s="88" t="s">
        <v>4599</v>
      </c>
      <c r="L179" s="88" t="s">
        <v>305</v>
      </c>
      <c r="M179" s="67">
        <v>2014</v>
      </c>
      <c r="N179" s="97" t="s">
        <v>1750</v>
      </c>
      <c r="O179" s="77" t="s">
        <v>2582</v>
      </c>
    </row>
    <row r="180" spans="1:15" hidden="1">
      <c r="A180" s="64">
        <v>179</v>
      </c>
      <c r="B180" s="65" t="s">
        <v>1446</v>
      </c>
      <c r="C180" s="88" t="s">
        <v>302</v>
      </c>
      <c r="D180" s="92" t="s">
        <v>4477</v>
      </c>
      <c r="E180" s="92" t="s">
        <v>4479</v>
      </c>
      <c r="F180" s="66" t="s">
        <v>3671</v>
      </c>
      <c r="G180" s="66" t="s">
        <v>2802</v>
      </c>
      <c r="H180" s="82" t="s">
        <v>1653</v>
      </c>
      <c r="I180" s="67">
        <v>1</v>
      </c>
      <c r="J180" s="67">
        <v>1</v>
      </c>
      <c r="K180" s="88" t="s">
        <v>4599</v>
      </c>
      <c r="L180" s="88" t="s">
        <v>305</v>
      </c>
      <c r="M180" s="67">
        <v>2013</v>
      </c>
      <c r="N180" s="97" t="s">
        <v>1749</v>
      </c>
      <c r="O180" s="77" t="s">
        <v>2582</v>
      </c>
    </row>
    <row r="181" spans="1:15" hidden="1">
      <c r="A181" s="64">
        <v>180</v>
      </c>
      <c r="B181" s="65" t="s">
        <v>1446</v>
      </c>
      <c r="C181" s="88" t="s">
        <v>302</v>
      </c>
      <c r="D181" s="92" t="s">
        <v>4480</v>
      </c>
      <c r="E181" s="92" t="s">
        <v>4481</v>
      </c>
      <c r="F181" s="66" t="s">
        <v>3672</v>
      </c>
      <c r="G181" s="66" t="s">
        <v>2803</v>
      </c>
      <c r="H181" s="82" t="s">
        <v>1654</v>
      </c>
      <c r="I181" s="67">
        <v>1</v>
      </c>
      <c r="J181" s="67">
        <v>1</v>
      </c>
      <c r="K181" s="88" t="s">
        <v>1655</v>
      </c>
      <c r="L181" s="88" t="s">
        <v>305</v>
      </c>
      <c r="M181" s="67">
        <v>2014</v>
      </c>
      <c r="N181" s="97" t="s">
        <v>1748</v>
      </c>
      <c r="O181" s="77" t="s">
        <v>2582</v>
      </c>
    </row>
    <row r="182" spans="1:15" ht="25.5" hidden="1">
      <c r="A182" s="64">
        <v>181</v>
      </c>
      <c r="B182" s="65" t="s">
        <v>1446</v>
      </c>
      <c r="C182" s="88" t="s">
        <v>471</v>
      </c>
      <c r="D182" s="92" t="s">
        <v>4482</v>
      </c>
      <c r="E182" s="92" t="s">
        <v>4483</v>
      </c>
      <c r="F182" s="66" t="s">
        <v>3673</v>
      </c>
      <c r="G182" s="66" t="s">
        <v>2804</v>
      </c>
      <c r="H182" s="82" t="s">
        <v>502</v>
      </c>
      <c r="I182" s="67">
        <v>1</v>
      </c>
      <c r="J182" s="67">
        <v>1</v>
      </c>
      <c r="K182" s="88" t="s">
        <v>503</v>
      </c>
      <c r="L182" s="88" t="s">
        <v>305</v>
      </c>
      <c r="M182" s="67">
        <v>2013</v>
      </c>
      <c r="N182" s="97" t="s">
        <v>1747</v>
      </c>
      <c r="O182" s="77" t="s">
        <v>2582</v>
      </c>
    </row>
    <row r="183" spans="1:15" ht="25.5" hidden="1">
      <c r="A183" s="64">
        <v>182</v>
      </c>
      <c r="B183" s="65" t="s">
        <v>1446</v>
      </c>
      <c r="C183" s="88" t="s">
        <v>471</v>
      </c>
      <c r="D183" s="92" t="s">
        <v>4484</v>
      </c>
      <c r="E183" s="92" t="s">
        <v>4485</v>
      </c>
      <c r="F183" s="66" t="s">
        <v>3674</v>
      </c>
      <c r="G183" s="66" t="s">
        <v>2805</v>
      </c>
      <c r="H183" s="82" t="s">
        <v>819</v>
      </c>
      <c r="I183" s="67">
        <v>1</v>
      </c>
      <c r="J183" s="67">
        <v>1</v>
      </c>
      <c r="K183" s="88" t="s">
        <v>1656</v>
      </c>
      <c r="L183" s="88" t="s">
        <v>305</v>
      </c>
      <c r="M183" s="67">
        <v>2014</v>
      </c>
      <c r="N183" s="97" t="s">
        <v>1746</v>
      </c>
      <c r="O183" s="77" t="s">
        <v>2582</v>
      </c>
    </row>
    <row r="184" spans="1:15" ht="25.5" hidden="1">
      <c r="A184" s="64">
        <v>183</v>
      </c>
      <c r="B184" s="65" t="s">
        <v>1446</v>
      </c>
      <c r="C184" s="88" t="s">
        <v>163</v>
      </c>
      <c r="D184" s="92" t="s">
        <v>4486</v>
      </c>
      <c r="E184" s="92" t="s">
        <v>4487</v>
      </c>
      <c r="F184" s="66" t="s">
        <v>3675</v>
      </c>
      <c r="G184" s="66" t="s">
        <v>2806</v>
      </c>
      <c r="H184" s="82" t="s">
        <v>820</v>
      </c>
      <c r="I184" s="67">
        <v>1</v>
      </c>
      <c r="J184" s="67">
        <v>1</v>
      </c>
      <c r="K184" s="88" t="s">
        <v>456</v>
      </c>
      <c r="L184" s="88" t="s">
        <v>166</v>
      </c>
      <c r="M184" s="67">
        <v>2014</v>
      </c>
      <c r="N184" s="97" t="s">
        <v>1745</v>
      </c>
      <c r="O184" s="77" t="s">
        <v>2582</v>
      </c>
    </row>
    <row r="185" spans="1:15" hidden="1">
      <c r="A185" s="64">
        <v>184</v>
      </c>
      <c r="B185" s="65" t="s">
        <v>1446</v>
      </c>
      <c r="C185" s="88" t="s">
        <v>516</v>
      </c>
      <c r="D185" s="92" t="s">
        <v>4488</v>
      </c>
      <c r="E185" s="92" t="s">
        <v>4489</v>
      </c>
      <c r="F185" s="66" t="s">
        <v>3676</v>
      </c>
      <c r="G185" s="66" t="s">
        <v>2807</v>
      </c>
      <c r="H185" s="82" t="s">
        <v>534</v>
      </c>
      <c r="I185" s="67">
        <v>1</v>
      </c>
      <c r="J185" s="67">
        <v>1</v>
      </c>
      <c r="K185" s="88" t="s">
        <v>535</v>
      </c>
      <c r="L185" s="88" t="s">
        <v>305</v>
      </c>
      <c r="M185" s="67">
        <v>2013</v>
      </c>
      <c r="N185" s="97" t="s">
        <v>1744</v>
      </c>
      <c r="O185" s="77" t="s">
        <v>2582</v>
      </c>
    </row>
    <row r="186" spans="1:15" ht="25.5" hidden="1">
      <c r="A186" s="64">
        <v>185</v>
      </c>
      <c r="B186" s="65" t="s">
        <v>1446</v>
      </c>
      <c r="C186" s="88" t="s">
        <v>163</v>
      </c>
      <c r="D186" s="92" t="s">
        <v>4437</v>
      </c>
      <c r="E186" s="92" t="s">
        <v>4490</v>
      </c>
      <c r="F186" s="66" t="s">
        <v>3677</v>
      </c>
      <c r="G186" s="66" t="s">
        <v>2808</v>
      </c>
      <c r="H186" s="82" t="s">
        <v>536</v>
      </c>
      <c r="I186" s="67">
        <v>1</v>
      </c>
      <c r="J186" s="67">
        <v>1</v>
      </c>
      <c r="K186" s="88" t="s">
        <v>521</v>
      </c>
      <c r="L186" s="88" t="s">
        <v>166</v>
      </c>
      <c r="M186" s="67">
        <v>2014</v>
      </c>
      <c r="N186" s="97" t="s">
        <v>1743</v>
      </c>
      <c r="O186" s="77" t="s">
        <v>2582</v>
      </c>
    </row>
    <row r="187" spans="1:15" ht="25.5" hidden="1">
      <c r="A187" s="64">
        <v>186</v>
      </c>
      <c r="B187" s="65" t="s">
        <v>1446</v>
      </c>
      <c r="C187" s="88" t="s">
        <v>487</v>
      </c>
      <c r="D187" s="92" t="s">
        <v>4491</v>
      </c>
      <c r="E187" s="92" t="s">
        <v>4492</v>
      </c>
      <c r="F187" s="66" t="s">
        <v>3678</v>
      </c>
      <c r="G187" s="66" t="s">
        <v>2809</v>
      </c>
      <c r="H187" s="82" t="s">
        <v>537</v>
      </c>
      <c r="I187" s="67">
        <v>1</v>
      </c>
      <c r="J187" s="67">
        <v>1</v>
      </c>
      <c r="K187" s="88" t="s">
        <v>538</v>
      </c>
      <c r="L187" s="88" t="s">
        <v>305</v>
      </c>
      <c r="M187" s="67">
        <v>2014</v>
      </c>
      <c r="N187" s="97" t="s">
        <v>1742</v>
      </c>
      <c r="O187" s="77" t="s">
        <v>2582</v>
      </c>
    </row>
    <row r="188" spans="1:15" hidden="1">
      <c r="A188" s="64">
        <v>187</v>
      </c>
      <c r="B188" s="65" t="s">
        <v>1446</v>
      </c>
      <c r="C188" s="88" t="s">
        <v>477</v>
      </c>
      <c r="D188" s="92" t="s">
        <v>4493</v>
      </c>
      <c r="E188" s="92" t="s">
        <v>4494</v>
      </c>
      <c r="F188" s="66" t="s">
        <v>3679</v>
      </c>
      <c r="G188" s="66" t="s">
        <v>2810</v>
      </c>
      <c r="H188" s="82" t="s">
        <v>4600</v>
      </c>
      <c r="I188" s="67">
        <v>1</v>
      </c>
      <c r="J188" s="67">
        <v>1</v>
      </c>
      <c r="K188" s="88" t="s">
        <v>4601</v>
      </c>
      <c r="L188" s="88" t="s">
        <v>480</v>
      </c>
      <c r="M188" s="67">
        <v>2014</v>
      </c>
      <c r="N188" s="97" t="s">
        <v>1741</v>
      </c>
      <c r="O188" s="77" t="s">
        <v>2582</v>
      </c>
    </row>
    <row r="189" spans="1:15" ht="25.5" hidden="1">
      <c r="A189" s="64">
        <v>188</v>
      </c>
      <c r="B189" s="65" t="s">
        <v>1446</v>
      </c>
      <c r="C189" s="88" t="s">
        <v>163</v>
      </c>
      <c r="D189" s="92" t="s">
        <v>4495</v>
      </c>
      <c r="E189" s="92" t="s">
        <v>4496</v>
      </c>
      <c r="F189" s="66" t="s">
        <v>3680</v>
      </c>
      <c r="G189" s="66" t="s">
        <v>2811</v>
      </c>
      <c r="H189" s="82" t="s">
        <v>1657</v>
      </c>
      <c r="I189" s="67">
        <v>1</v>
      </c>
      <c r="J189" s="67">
        <v>1</v>
      </c>
      <c r="K189" s="88" t="s">
        <v>1658</v>
      </c>
      <c r="L189" s="88" t="s">
        <v>166</v>
      </c>
      <c r="M189" s="67">
        <v>2013</v>
      </c>
      <c r="N189" s="97" t="s">
        <v>3284</v>
      </c>
      <c r="O189" s="77" t="s">
        <v>2582</v>
      </c>
    </row>
    <row r="190" spans="1:15" ht="25.5" hidden="1">
      <c r="A190" s="64">
        <v>189</v>
      </c>
      <c r="B190" s="65" t="s">
        <v>1446</v>
      </c>
      <c r="C190" s="88" t="s">
        <v>163</v>
      </c>
      <c r="D190" s="92" t="s">
        <v>4497</v>
      </c>
      <c r="E190" s="92" t="s">
        <v>4498</v>
      </c>
      <c r="F190" s="66" t="s">
        <v>3681</v>
      </c>
      <c r="G190" s="66" t="s">
        <v>2812</v>
      </c>
      <c r="H190" s="82" t="s">
        <v>539</v>
      </c>
      <c r="I190" s="67">
        <v>1</v>
      </c>
      <c r="J190" s="67">
        <v>1</v>
      </c>
      <c r="K190" s="88" t="s">
        <v>540</v>
      </c>
      <c r="L190" s="88" t="s">
        <v>166</v>
      </c>
      <c r="M190" s="67">
        <v>2014</v>
      </c>
      <c r="N190" s="97" t="s">
        <v>3285</v>
      </c>
      <c r="O190" s="77" t="s">
        <v>2582</v>
      </c>
    </row>
    <row r="191" spans="1:15" hidden="1">
      <c r="A191" s="64">
        <v>190</v>
      </c>
      <c r="B191" s="65" t="s">
        <v>1446</v>
      </c>
      <c r="C191" s="88" t="s">
        <v>163</v>
      </c>
      <c r="D191" s="92" t="s">
        <v>4499</v>
      </c>
      <c r="E191" s="92" t="s">
        <v>4500</v>
      </c>
      <c r="F191" s="66" t="s">
        <v>3682</v>
      </c>
      <c r="G191" s="66" t="s">
        <v>2813</v>
      </c>
      <c r="H191" s="82" t="s">
        <v>541</v>
      </c>
      <c r="I191" s="67">
        <v>1</v>
      </c>
      <c r="J191" s="67">
        <v>1</v>
      </c>
      <c r="K191" s="88" t="s">
        <v>542</v>
      </c>
      <c r="L191" s="88" t="s">
        <v>166</v>
      </c>
      <c r="M191" s="67">
        <v>2014</v>
      </c>
      <c r="N191" s="97" t="s">
        <v>3286</v>
      </c>
      <c r="O191" s="77" t="s">
        <v>2582</v>
      </c>
    </row>
    <row r="192" spans="1:15" hidden="1">
      <c r="A192" s="64">
        <v>191</v>
      </c>
      <c r="B192" s="65" t="s">
        <v>1446</v>
      </c>
      <c r="C192" s="88" t="s">
        <v>163</v>
      </c>
      <c r="D192" s="92" t="s">
        <v>4501</v>
      </c>
      <c r="E192" s="92" t="s">
        <v>4502</v>
      </c>
      <c r="F192" s="66" t="s">
        <v>3683</v>
      </c>
      <c r="G192" s="66" t="s">
        <v>2814</v>
      </c>
      <c r="H192" s="82" t="s">
        <v>1659</v>
      </c>
      <c r="I192" s="67">
        <v>1</v>
      </c>
      <c r="J192" s="67">
        <v>1</v>
      </c>
      <c r="K192" s="88" t="s">
        <v>492</v>
      </c>
      <c r="L192" s="88" t="s">
        <v>166</v>
      </c>
      <c r="M192" s="67">
        <v>2014</v>
      </c>
      <c r="N192" s="97" t="s">
        <v>3287</v>
      </c>
      <c r="O192" s="77" t="s">
        <v>2582</v>
      </c>
    </row>
    <row r="193" spans="1:15" ht="25.5" hidden="1">
      <c r="A193" s="64">
        <v>192</v>
      </c>
      <c r="B193" s="65" t="s">
        <v>1446</v>
      </c>
      <c r="C193" s="88" t="s">
        <v>543</v>
      </c>
      <c r="D193" s="92" t="s">
        <v>4503</v>
      </c>
      <c r="E193" s="92" t="s">
        <v>4504</v>
      </c>
      <c r="F193" s="66" t="s">
        <v>3684</v>
      </c>
      <c r="G193" s="66" t="s">
        <v>2815</v>
      </c>
      <c r="H193" s="82" t="s">
        <v>821</v>
      </c>
      <c r="I193" s="67">
        <v>1</v>
      </c>
      <c r="J193" s="67">
        <v>1</v>
      </c>
      <c r="K193" s="88" t="s">
        <v>492</v>
      </c>
      <c r="L193" s="88" t="s">
        <v>166</v>
      </c>
      <c r="M193" s="67">
        <v>2014</v>
      </c>
      <c r="N193" s="97" t="s">
        <v>3288</v>
      </c>
      <c r="O193" s="77" t="s">
        <v>2582</v>
      </c>
    </row>
    <row r="194" spans="1:15" ht="25.5" hidden="1">
      <c r="A194" s="64">
        <v>193</v>
      </c>
      <c r="B194" s="65" t="s">
        <v>1446</v>
      </c>
      <c r="C194" s="88" t="s">
        <v>543</v>
      </c>
      <c r="D194" s="92" t="s">
        <v>4505</v>
      </c>
      <c r="E194" s="92" t="s">
        <v>4506</v>
      </c>
      <c r="F194" s="66" t="s">
        <v>3685</v>
      </c>
      <c r="G194" s="66" t="s">
        <v>2816</v>
      </c>
      <c r="H194" s="82" t="s">
        <v>822</v>
      </c>
      <c r="I194" s="67">
        <v>1</v>
      </c>
      <c r="J194" s="67">
        <v>1</v>
      </c>
      <c r="K194" s="88" t="s">
        <v>492</v>
      </c>
      <c r="L194" s="88" t="s">
        <v>166</v>
      </c>
      <c r="M194" s="67">
        <v>2014</v>
      </c>
      <c r="N194" s="97" t="s">
        <v>3289</v>
      </c>
      <c r="O194" s="77" t="s">
        <v>2582</v>
      </c>
    </row>
    <row r="195" spans="1:15" hidden="1">
      <c r="A195" s="64">
        <v>194</v>
      </c>
      <c r="B195" s="65" t="s">
        <v>1446</v>
      </c>
      <c r="C195" s="88" t="s">
        <v>471</v>
      </c>
      <c r="D195" s="92" t="s">
        <v>2575</v>
      </c>
      <c r="E195" s="92" t="s">
        <v>4507</v>
      </c>
      <c r="F195" s="66" t="s">
        <v>3686</v>
      </c>
      <c r="G195" s="66" t="s">
        <v>2817</v>
      </c>
      <c r="H195" s="82" t="s">
        <v>544</v>
      </c>
      <c r="I195" s="67">
        <v>1</v>
      </c>
      <c r="J195" s="67">
        <v>1</v>
      </c>
      <c r="K195" s="88" t="s">
        <v>545</v>
      </c>
      <c r="L195" s="88" t="s">
        <v>305</v>
      </c>
      <c r="M195" s="67">
        <v>2013</v>
      </c>
      <c r="N195" s="97" t="s">
        <v>3290</v>
      </c>
      <c r="O195" s="77" t="s">
        <v>2582</v>
      </c>
    </row>
    <row r="196" spans="1:15" ht="25.5" hidden="1">
      <c r="A196" s="64">
        <v>195</v>
      </c>
      <c r="B196" s="65" t="s">
        <v>1446</v>
      </c>
      <c r="C196" s="88" t="s">
        <v>477</v>
      </c>
      <c r="D196" s="92" t="s">
        <v>4433</v>
      </c>
      <c r="E196" s="92" t="s">
        <v>4508</v>
      </c>
      <c r="F196" s="66" t="s">
        <v>3687</v>
      </c>
      <c r="G196" s="66" t="s">
        <v>2818</v>
      </c>
      <c r="H196" s="82" t="s">
        <v>546</v>
      </c>
      <c r="I196" s="67">
        <v>1</v>
      </c>
      <c r="J196" s="67">
        <v>1</v>
      </c>
      <c r="K196" s="88" t="s">
        <v>547</v>
      </c>
      <c r="L196" s="88" t="s">
        <v>480</v>
      </c>
      <c r="M196" s="67">
        <v>2013</v>
      </c>
      <c r="N196" s="97" t="s">
        <v>3291</v>
      </c>
      <c r="O196" s="77" t="s">
        <v>2582</v>
      </c>
    </row>
    <row r="197" spans="1:15" ht="25.5" hidden="1">
      <c r="A197" s="64">
        <v>196</v>
      </c>
      <c r="B197" s="65" t="s">
        <v>1446</v>
      </c>
      <c r="C197" s="88" t="s">
        <v>163</v>
      </c>
      <c r="D197" s="92" t="s">
        <v>4509</v>
      </c>
      <c r="E197" s="92" t="s">
        <v>4510</v>
      </c>
      <c r="F197" s="66" t="s">
        <v>3688</v>
      </c>
      <c r="G197" s="66" t="s">
        <v>2819</v>
      </c>
      <c r="H197" s="82" t="s">
        <v>504</v>
      </c>
      <c r="I197" s="67">
        <v>1</v>
      </c>
      <c r="J197" s="67">
        <v>1</v>
      </c>
      <c r="K197" s="88" t="s">
        <v>505</v>
      </c>
      <c r="L197" s="88" t="s">
        <v>166</v>
      </c>
      <c r="M197" s="67">
        <v>2014</v>
      </c>
      <c r="N197" s="97" t="s">
        <v>3292</v>
      </c>
      <c r="O197" s="77" t="s">
        <v>2582</v>
      </c>
    </row>
    <row r="198" spans="1:15" ht="25.5" hidden="1">
      <c r="A198" s="64">
        <v>197</v>
      </c>
      <c r="B198" s="65" t="s">
        <v>1446</v>
      </c>
      <c r="C198" s="88" t="s">
        <v>625</v>
      </c>
      <c r="D198" s="92" t="s">
        <v>4511</v>
      </c>
      <c r="E198" s="92" t="s">
        <v>4512</v>
      </c>
      <c r="F198" s="66" t="s">
        <v>3689</v>
      </c>
      <c r="G198" s="66" t="s">
        <v>2820</v>
      </c>
      <c r="H198" s="82" t="s">
        <v>1660</v>
      </c>
      <c r="I198" s="67">
        <v>1</v>
      </c>
      <c r="J198" s="67">
        <v>1</v>
      </c>
      <c r="K198" s="88" t="s">
        <v>1661</v>
      </c>
      <c r="L198" s="88" t="s">
        <v>628</v>
      </c>
      <c r="M198" s="67">
        <v>2013</v>
      </c>
      <c r="N198" s="97" t="s">
        <v>3293</v>
      </c>
      <c r="O198" s="77" t="s">
        <v>2582</v>
      </c>
    </row>
    <row r="199" spans="1:15" ht="25.5" hidden="1">
      <c r="A199" s="64">
        <v>198</v>
      </c>
      <c r="B199" s="65" t="s">
        <v>1446</v>
      </c>
      <c r="C199" s="88" t="s">
        <v>471</v>
      </c>
      <c r="D199" s="92" t="s">
        <v>4513</v>
      </c>
      <c r="E199" s="92" t="s">
        <v>4514</v>
      </c>
      <c r="F199" s="66" t="s">
        <v>3690</v>
      </c>
      <c r="G199" s="66" t="s">
        <v>2821</v>
      </c>
      <c r="H199" s="82" t="s">
        <v>548</v>
      </c>
      <c r="I199" s="67">
        <v>1</v>
      </c>
      <c r="J199" s="67">
        <v>1</v>
      </c>
      <c r="K199" s="88" t="s">
        <v>549</v>
      </c>
      <c r="L199" s="88" t="s">
        <v>305</v>
      </c>
      <c r="M199" s="67">
        <v>2013</v>
      </c>
      <c r="N199" s="97" t="s">
        <v>4986</v>
      </c>
      <c r="O199" s="77" t="s">
        <v>2582</v>
      </c>
    </row>
    <row r="200" spans="1:15" ht="25.5" hidden="1">
      <c r="A200" s="64">
        <v>199</v>
      </c>
      <c r="B200" s="65" t="s">
        <v>1446</v>
      </c>
      <c r="C200" s="88" t="s">
        <v>481</v>
      </c>
      <c r="D200" s="92" t="s">
        <v>4515</v>
      </c>
      <c r="E200" s="92" t="s">
        <v>4516</v>
      </c>
      <c r="F200" s="66" t="s">
        <v>3691</v>
      </c>
      <c r="G200" s="66" t="s">
        <v>2822</v>
      </c>
      <c r="H200" s="82" t="s">
        <v>1662</v>
      </c>
      <c r="I200" s="67">
        <v>1</v>
      </c>
      <c r="J200" s="67">
        <v>1</v>
      </c>
      <c r="K200" s="88" t="s">
        <v>638</v>
      </c>
      <c r="L200" s="88" t="s">
        <v>305</v>
      </c>
      <c r="M200" s="67">
        <v>2013</v>
      </c>
      <c r="N200" s="97" t="s">
        <v>4987</v>
      </c>
      <c r="O200" s="77" t="s">
        <v>2582</v>
      </c>
    </row>
    <row r="201" spans="1:15" ht="25.5" hidden="1">
      <c r="A201" s="64">
        <v>200</v>
      </c>
      <c r="B201" s="65" t="s">
        <v>1446</v>
      </c>
      <c r="C201" s="88" t="s">
        <v>633</v>
      </c>
      <c r="D201" s="92" t="s">
        <v>4517</v>
      </c>
      <c r="E201" s="92" t="s">
        <v>4518</v>
      </c>
      <c r="F201" s="66" t="s">
        <v>3692</v>
      </c>
      <c r="G201" s="66" t="s">
        <v>2823</v>
      </c>
      <c r="H201" s="82" t="s">
        <v>550</v>
      </c>
      <c r="I201" s="67">
        <v>1</v>
      </c>
      <c r="J201" s="67">
        <v>1</v>
      </c>
      <c r="K201" s="88" t="s">
        <v>551</v>
      </c>
      <c r="L201" s="88" t="s">
        <v>305</v>
      </c>
      <c r="M201" s="67">
        <v>2014</v>
      </c>
      <c r="N201" s="97" t="s">
        <v>4988</v>
      </c>
      <c r="O201" s="77" t="s">
        <v>2582</v>
      </c>
    </row>
    <row r="202" spans="1:15" ht="25.5" hidden="1">
      <c r="A202" s="64">
        <v>201</v>
      </c>
      <c r="B202" s="65" t="s">
        <v>1446</v>
      </c>
      <c r="C202" s="88" t="s">
        <v>471</v>
      </c>
      <c r="D202" s="92" t="s">
        <v>4463</v>
      </c>
      <c r="E202" s="92" t="s">
        <v>4519</v>
      </c>
      <c r="F202" s="66" t="s">
        <v>3693</v>
      </c>
      <c r="G202" s="66" t="s">
        <v>2824</v>
      </c>
      <c r="H202" s="82" t="s">
        <v>485</v>
      </c>
      <c r="I202" s="67">
        <v>1</v>
      </c>
      <c r="J202" s="67">
        <v>1</v>
      </c>
      <c r="K202" s="88" t="s">
        <v>486</v>
      </c>
      <c r="L202" s="88" t="s">
        <v>305</v>
      </c>
      <c r="M202" s="67">
        <v>2014</v>
      </c>
      <c r="N202" s="97" t="s">
        <v>4989</v>
      </c>
      <c r="O202" s="77" t="s">
        <v>2582</v>
      </c>
    </row>
    <row r="203" spans="1:15" hidden="1">
      <c r="A203" s="64">
        <v>202</v>
      </c>
      <c r="B203" s="65" t="s">
        <v>1446</v>
      </c>
      <c r="C203" s="88" t="s">
        <v>625</v>
      </c>
      <c r="D203" s="92" t="s">
        <v>4520</v>
      </c>
      <c r="E203" s="92" t="s">
        <v>4521</v>
      </c>
      <c r="F203" s="66" t="s">
        <v>3694</v>
      </c>
      <c r="G203" s="66" t="s">
        <v>2825</v>
      </c>
      <c r="H203" s="82" t="s">
        <v>626</v>
      </c>
      <c r="I203" s="67">
        <v>1</v>
      </c>
      <c r="J203" s="67">
        <v>1</v>
      </c>
      <c r="K203" s="88" t="s">
        <v>627</v>
      </c>
      <c r="L203" s="88" t="s">
        <v>628</v>
      </c>
      <c r="M203" s="67">
        <v>2013</v>
      </c>
      <c r="N203" s="97" t="s">
        <v>4990</v>
      </c>
      <c r="O203" s="77" t="s">
        <v>2582</v>
      </c>
    </row>
    <row r="204" spans="1:15" ht="25.5" hidden="1">
      <c r="A204" s="64">
        <v>203</v>
      </c>
      <c r="B204" s="65" t="s">
        <v>1446</v>
      </c>
      <c r="C204" s="88" t="s">
        <v>471</v>
      </c>
      <c r="D204" s="92" t="s">
        <v>4415</v>
      </c>
      <c r="E204" s="92" t="s">
        <v>4522</v>
      </c>
      <c r="F204" s="66" t="s">
        <v>3695</v>
      </c>
      <c r="G204" s="66" t="s">
        <v>2826</v>
      </c>
      <c r="H204" s="82" t="s">
        <v>554</v>
      </c>
      <c r="I204" s="67">
        <v>1</v>
      </c>
      <c r="J204" s="67">
        <v>1</v>
      </c>
      <c r="K204" s="88" t="s">
        <v>555</v>
      </c>
      <c r="L204" s="88" t="s">
        <v>628</v>
      </c>
      <c r="M204" s="67">
        <v>2013</v>
      </c>
      <c r="N204" s="97" t="s">
        <v>4991</v>
      </c>
      <c r="O204" s="77" t="s">
        <v>2582</v>
      </c>
    </row>
    <row r="205" spans="1:15" ht="25.5" hidden="1">
      <c r="A205" s="64">
        <v>204</v>
      </c>
      <c r="B205" s="65" t="s">
        <v>1446</v>
      </c>
      <c r="C205" s="88" t="s">
        <v>471</v>
      </c>
      <c r="D205" s="92" t="s">
        <v>2578</v>
      </c>
      <c r="E205" s="92" t="s">
        <v>4523</v>
      </c>
      <c r="F205" s="66" t="s">
        <v>3696</v>
      </c>
      <c r="G205" s="66" t="s">
        <v>2827</v>
      </c>
      <c r="H205" s="82" t="s">
        <v>506</v>
      </c>
      <c r="I205" s="67">
        <v>1</v>
      </c>
      <c r="J205" s="67">
        <v>1</v>
      </c>
      <c r="K205" s="88" t="s">
        <v>507</v>
      </c>
      <c r="L205" s="88" t="s">
        <v>305</v>
      </c>
      <c r="M205" s="67">
        <v>2014</v>
      </c>
      <c r="N205" s="97" t="s">
        <v>4992</v>
      </c>
      <c r="O205" s="77" t="s">
        <v>2582</v>
      </c>
    </row>
    <row r="206" spans="1:15" hidden="1">
      <c r="A206" s="64">
        <v>205</v>
      </c>
      <c r="B206" s="65" t="s">
        <v>1446</v>
      </c>
      <c r="C206" s="88" t="s">
        <v>471</v>
      </c>
      <c r="D206" s="92" t="s">
        <v>4524</v>
      </c>
      <c r="E206" s="92" t="s">
        <v>4525</v>
      </c>
      <c r="F206" s="66" t="s">
        <v>3697</v>
      </c>
      <c r="G206" s="66" t="s">
        <v>2828</v>
      </c>
      <c r="H206" s="82" t="s">
        <v>556</v>
      </c>
      <c r="I206" s="67">
        <v>1</v>
      </c>
      <c r="J206" s="67">
        <v>1</v>
      </c>
      <c r="K206" s="88" t="s">
        <v>557</v>
      </c>
      <c r="L206" s="88" t="s">
        <v>305</v>
      </c>
      <c r="M206" s="67">
        <v>2013</v>
      </c>
      <c r="N206" s="97" t="s">
        <v>4993</v>
      </c>
      <c r="O206" s="77" t="s">
        <v>2582</v>
      </c>
    </row>
    <row r="207" spans="1:15" ht="25.5" hidden="1">
      <c r="A207" s="64">
        <v>206</v>
      </c>
      <c r="B207" s="65" t="s">
        <v>1446</v>
      </c>
      <c r="C207" s="88" t="s">
        <v>471</v>
      </c>
      <c r="D207" s="92" t="s">
        <v>4526</v>
      </c>
      <c r="E207" s="92" t="s">
        <v>4527</v>
      </c>
      <c r="F207" s="66" t="s">
        <v>3698</v>
      </c>
      <c r="G207" s="66" t="s">
        <v>2829</v>
      </c>
      <c r="H207" s="82" t="s">
        <v>558</v>
      </c>
      <c r="I207" s="67">
        <v>1</v>
      </c>
      <c r="J207" s="67">
        <v>1</v>
      </c>
      <c r="K207" s="88" t="s">
        <v>559</v>
      </c>
      <c r="L207" s="88" t="s">
        <v>305</v>
      </c>
      <c r="M207" s="67">
        <v>2013</v>
      </c>
      <c r="N207" s="97" t="s">
        <v>4994</v>
      </c>
      <c r="O207" s="77" t="s">
        <v>2582</v>
      </c>
    </row>
    <row r="208" spans="1:15" hidden="1">
      <c r="A208" s="64">
        <v>207</v>
      </c>
      <c r="B208" s="65" t="s">
        <v>1446</v>
      </c>
      <c r="C208" s="88" t="s">
        <v>471</v>
      </c>
      <c r="D208" s="92" t="s">
        <v>2575</v>
      </c>
      <c r="E208" s="92" t="s">
        <v>4528</v>
      </c>
      <c r="F208" s="66" t="s">
        <v>3699</v>
      </c>
      <c r="G208" s="66" t="s">
        <v>2830</v>
      </c>
      <c r="H208" s="82" t="s">
        <v>639</v>
      </c>
      <c r="I208" s="67">
        <v>1</v>
      </c>
      <c r="J208" s="67">
        <v>1</v>
      </c>
      <c r="K208" s="88" t="s">
        <v>640</v>
      </c>
      <c r="L208" s="88" t="s">
        <v>305</v>
      </c>
      <c r="M208" s="67">
        <v>2014</v>
      </c>
      <c r="N208" s="97" t="s">
        <v>4995</v>
      </c>
      <c r="O208" s="77" t="s">
        <v>2582</v>
      </c>
    </row>
    <row r="209" spans="1:15" hidden="1">
      <c r="A209" s="64">
        <v>208</v>
      </c>
      <c r="B209" s="65" t="s">
        <v>1446</v>
      </c>
      <c r="C209" s="88" t="s">
        <v>1624</v>
      </c>
      <c r="D209" s="92" t="s">
        <v>4529</v>
      </c>
      <c r="E209" s="92" t="s">
        <v>4530</v>
      </c>
      <c r="F209" s="66" t="s">
        <v>3700</v>
      </c>
      <c r="G209" s="66" t="s">
        <v>2831</v>
      </c>
      <c r="H209" s="82" t="s">
        <v>560</v>
      </c>
      <c r="I209" s="67">
        <v>1</v>
      </c>
      <c r="J209" s="67">
        <v>1</v>
      </c>
      <c r="K209" s="88" t="s">
        <v>561</v>
      </c>
      <c r="L209" s="88" t="s">
        <v>305</v>
      </c>
      <c r="M209" s="67">
        <v>2014</v>
      </c>
      <c r="N209" s="97" t="s">
        <v>4996</v>
      </c>
      <c r="O209" s="77" t="s">
        <v>2582</v>
      </c>
    </row>
    <row r="210" spans="1:15" ht="25.5" hidden="1">
      <c r="A210" s="64">
        <v>209</v>
      </c>
      <c r="B210" s="65" t="s">
        <v>1446</v>
      </c>
      <c r="C210" s="88" t="s">
        <v>471</v>
      </c>
      <c r="D210" s="92" t="s">
        <v>2571</v>
      </c>
      <c r="E210" s="92" t="s">
        <v>4531</v>
      </c>
      <c r="F210" s="66" t="s">
        <v>3701</v>
      </c>
      <c r="G210" s="66" t="s">
        <v>2832</v>
      </c>
      <c r="H210" s="82" t="s">
        <v>562</v>
      </c>
      <c r="I210" s="67">
        <v>1</v>
      </c>
      <c r="J210" s="67">
        <v>1</v>
      </c>
      <c r="K210" s="88" t="s">
        <v>563</v>
      </c>
      <c r="L210" s="88" t="s">
        <v>305</v>
      </c>
      <c r="M210" s="67">
        <v>2014</v>
      </c>
      <c r="N210" s="97" t="s">
        <v>4698</v>
      </c>
      <c r="O210" s="77" t="s">
        <v>2582</v>
      </c>
    </row>
    <row r="211" spans="1:15" ht="25.5" hidden="1">
      <c r="A211" s="64">
        <v>210</v>
      </c>
      <c r="B211" s="65" t="s">
        <v>1446</v>
      </c>
      <c r="C211" s="88" t="s">
        <v>641</v>
      </c>
      <c r="D211" s="92" t="s">
        <v>4532</v>
      </c>
      <c r="E211" s="92" t="s">
        <v>4533</v>
      </c>
      <c r="F211" s="66" t="s">
        <v>3702</v>
      </c>
      <c r="G211" s="66" t="s">
        <v>2833</v>
      </c>
      <c r="H211" s="82" t="s">
        <v>642</v>
      </c>
      <c r="I211" s="67">
        <v>1</v>
      </c>
      <c r="J211" s="67">
        <v>1</v>
      </c>
      <c r="K211" s="88" t="s">
        <v>635</v>
      </c>
      <c r="L211" s="88" t="s">
        <v>305</v>
      </c>
      <c r="M211" s="67">
        <v>2014</v>
      </c>
      <c r="N211" s="97" t="s">
        <v>4997</v>
      </c>
      <c r="O211" s="77" t="s">
        <v>2582</v>
      </c>
    </row>
    <row r="212" spans="1:15" hidden="1">
      <c r="A212" s="64">
        <v>211</v>
      </c>
      <c r="B212" s="65" t="s">
        <v>1446</v>
      </c>
      <c r="C212" s="88" t="s">
        <v>633</v>
      </c>
      <c r="D212" s="92" t="s">
        <v>4534</v>
      </c>
      <c r="E212" s="92" t="s">
        <v>4535</v>
      </c>
      <c r="F212" s="66" t="s">
        <v>3703</v>
      </c>
      <c r="G212" s="66" t="s">
        <v>2834</v>
      </c>
      <c r="H212" s="82" t="s">
        <v>634</v>
      </c>
      <c r="I212" s="67">
        <v>1</v>
      </c>
      <c r="J212" s="67">
        <v>1</v>
      </c>
      <c r="K212" s="88" t="s">
        <v>635</v>
      </c>
      <c r="L212" s="88" t="s">
        <v>305</v>
      </c>
      <c r="M212" s="67">
        <v>2014</v>
      </c>
      <c r="N212" s="97" t="s">
        <v>4998</v>
      </c>
      <c r="O212" s="77" t="s">
        <v>2582</v>
      </c>
    </row>
    <row r="213" spans="1:15" ht="25.5" hidden="1">
      <c r="A213" s="64">
        <v>212</v>
      </c>
      <c r="B213" s="65" t="s">
        <v>1446</v>
      </c>
      <c r="C213" s="88" t="s">
        <v>633</v>
      </c>
      <c r="D213" s="92" t="s">
        <v>4536</v>
      </c>
      <c r="E213" s="92" t="s">
        <v>4537</v>
      </c>
      <c r="F213" s="66" t="s">
        <v>3704</v>
      </c>
      <c r="G213" s="66" t="s">
        <v>2835</v>
      </c>
      <c r="H213" s="82" t="s">
        <v>643</v>
      </c>
      <c r="I213" s="67">
        <v>1</v>
      </c>
      <c r="J213" s="67">
        <v>1</v>
      </c>
      <c r="K213" s="88" t="s">
        <v>635</v>
      </c>
      <c r="L213" s="88" t="s">
        <v>305</v>
      </c>
      <c r="M213" s="67">
        <v>2013</v>
      </c>
      <c r="N213" s="97" t="s">
        <v>4999</v>
      </c>
      <c r="O213" s="77" t="s">
        <v>2582</v>
      </c>
    </row>
    <row r="214" spans="1:15" hidden="1">
      <c r="A214" s="64">
        <v>213</v>
      </c>
      <c r="B214" s="65" t="s">
        <v>1446</v>
      </c>
      <c r="C214" s="88" t="s">
        <v>163</v>
      </c>
      <c r="D214" s="92" t="s">
        <v>4538</v>
      </c>
      <c r="E214" s="92" t="s">
        <v>4539</v>
      </c>
      <c r="F214" s="66" t="s">
        <v>3705</v>
      </c>
      <c r="G214" s="66" t="s">
        <v>2836</v>
      </c>
      <c r="H214" s="82" t="s">
        <v>564</v>
      </c>
      <c r="I214" s="67">
        <v>1</v>
      </c>
      <c r="J214" s="67">
        <v>1</v>
      </c>
      <c r="K214" s="88" t="s">
        <v>565</v>
      </c>
      <c r="L214" s="88" t="s">
        <v>166</v>
      </c>
      <c r="M214" s="67">
        <v>2014</v>
      </c>
      <c r="N214" s="97" t="s">
        <v>5000</v>
      </c>
      <c r="O214" s="77" t="s">
        <v>2582</v>
      </c>
    </row>
    <row r="215" spans="1:15" hidden="1">
      <c r="A215" s="64">
        <v>214</v>
      </c>
      <c r="B215" s="65" t="s">
        <v>1446</v>
      </c>
      <c r="C215" s="88" t="s">
        <v>471</v>
      </c>
      <c r="D215" s="92" t="s">
        <v>2575</v>
      </c>
      <c r="E215" s="92" t="s">
        <v>4540</v>
      </c>
      <c r="F215" s="66" t="s">
        <v>3706</v>
      </c>
      <c r="G215" s="66" t="s">
        <v>2837</v>
      </c>
      <c r="H215" s="82" t="s">
        <v>644</v>
      </c>
      <c r="I215" s="67">
        <v>1</v>
      </c>
      <c r="J215" s="67">
        <v>1</v>
      </c>
      <c r="K215" s="88" t="s">
        <v>621</v>
      </c>
      <c r="L215" s="88" t="s">
        <v>305</v>
      </c>
      <c r="M215" s="67">
        <v>2014</v>
      </c>
      <c r="N215" s="97" t="s">
        <v>5001</v>
      </c>
      <c r="O215" s="77" t="s">
        <v>2582</v>
      </c>
    </row>
    <row r="216" spans="1:15" ht="25.5" hidden="1">
      <c r="A216" s="64">
        <v>215</v>
      </c>
      <c r="B216" s="65" t="s">
        <v>1446</v>
      </c>
      <c r="C216" s="88" t="s">
        <v>516</v>
      </c>
      <c r="D216" s="92" t="s">
        <v>4541</v>
      </c>
      <c r="E216" s="92" t="s">
        <v>4542</v>
      </c>
      <c r="F216" s="66" t="s">
        <v>3707</v>
      </c>
      <c r="G216" s="66" t="s">
        <v>2838</v>
      </c>
      <c r="H216" s="82" t="s">
        <v>566</v>
      </c>
      <c r="I216" s="67">
        <v>1</v>
      </c>
      <c r="J216" s="67">
        <v>1</v>
      </c>
      <c r="K216" s="88" t="s">
        <v>567</v>
      </c>
      <c r="L216" s="88" t="s">
        <v>305</v>
      </c>
      <c r="M216" s="67">
        <v>2014</v>
      </c>
      <c r="N216" s="97" t="s">
        <v>5002</v>
      </c>
      <c r="O216" s="77" t="s">
        <v>2582</v>
      </c>
    </row>
    <row r="217" spans="1:15" ht="25.5" hidden="1">
      <c r="A217" s="64">
        <v>216</v>
      </c>
      <c r="B217" s="65" t="s">
        <v>1446</v>
      </c>
      <c r="C217" s="88" t="s">
        <v>487</v>
      </c>
      <c r="D217" s="92" t="s">
        <v>4543</v>
      </c>
      <c r="E217" s="92" t="s">
        <v>4544</v>
      </c>
      <c r="F217" s="66" t="s">
        <v>3708</v>
      </c>
      <c r="G217" s="66" t="s">
        <v>2839</v>
      </c>
      <c r="H217" s="82" t="s">
        <v>645</v>
      </c>
      <c r="I217" s="67">
        <v>1</v>
      </c>
      <c r="J217" s="67">
        <v>1</v>
      </c>
      <c r="K217" s="88" t="s">
        <v>646</v>
      </c>
      <c r="L217" s="88" t="s">
        <v>305</v>
      </c>
      <c r="M217" s="67">
        <v>2014</v>
      </c>
      <c r="N217" s="97" t="s">
        <v>5003</v>
      </c>
      <c r="O217" s="77" t="s">
        <v>2582</v>
      </c>
    </row>
    <row r="218" spans="1:15" ht="25.5" hidden="1">
      <c r="A218" s="64">
        <v>217</v>
      </c>
      <c r="B218" s="65" t="s">
        <v>1446</v>
      </c>
      <c r="C218" s="88" t="s">
        <v>633</v>
      </c>
      <c r="D218" s="92" t="s">
        <v>4491</v>
      </c>
      <c r="E218" s="92" t="s">
        <v>4545</v>
      </c>
      <c r="F218" s="66" t="s">
        <v>3709</v>
      </c>
      <c r="G218" s="66" t="s">
        <v>2840</v>
      </c>
      <c r="H218" s="82" t="s">
        <v>508</v>
      </c>
      <c r="I218" s="67">
        <v>1</v>
      </c>
      <c r="J218" s="67">
        <v>1</v>
      </c>
      <c r="K218" s="88" t="s">
        <v>509</v>
      </c>
      <c r="L218" s="88" t="s">
        <v>305</v>
      </c>
      <c r="M218" s="67">
        <v>2012</v>
      </c>
      <c r="N218" s="97" t="s">
        <v>5004</v>
      </c>
      <c r="O218" s="77" t="s">
        <v>2582</v>
      </c>
    </row>
    <row r="219" spans="1:15" ht="25.5" hidden="1">
      <c r="A219" s="64">
        <v>218</v>
      </c>
      <c r="B219" s="65" t="s">
        <v>1446</v>
      </c>
      <c r="C219" s="88" t="s">
        <v>633</v>
      </c>
      <c r="D219" s="92" t="s">
        <v>4546</v>
      </c>
      <c r="E219" s="92" t="s">
        <v>4547</v>
      </c>
      <c r="F219" s="66" t="s">
        <v>3710</v>
      </c>
      <c r="G219" s="66" t="s">
        <v>2841</v>
      </c>
      <c r="H219" s="82" t="s">
        <v>568</v>
      </c>
      <c r="I219" s="67">
        <v>1</v>
      </c>
      <c r="J219" s="67">
        <v>1</v>
      </c>
      <c r="K219" s="88" t="s">
        <v>569</v>
      </c>
      <c r="L219" s="88" t="s">
        <v>305</v>
      </c>
      <c r="M219" s="67">
        <v>2013</v>
      </c>
      <c r="N219" s="97" t="s">
        <v>5005</v>
      </c>
      <c r="O219" s="77" t="s">
        <v>2582</v>
      </c>
    </row>
    <row r="220" spans="1:15" ht="25.5" hidden="1">
      <c r="A220" s="64">
        <v>219</v>
      </c>
      <c r="B220" s="65" t="s">
        <v>1446</v>
      </c>
      <c r="C220" s="88" t="s">
        <v>641</v>
      </c>
      <c r="D220" s="92" t="s">
        <v>4548</v>
      </c>
      <c r="E220" s="92" t="s">
        <v>4549</v>
      </c>
      <c r="F220" s="66" t="s">
        <v>3711</v>
      </c>
      <c r="G220" s="66" t="s">
        <v>2842</v>
      </c>
      <c r="H220" s="82" t="s">
        <v>647</v>
      </c>
      <c r="I220" s="67">
        <v>1</v>
      </c>
      <c r="J220" s="67">
        <v>1</v>
      </c>
      <c r="K220" s="88" t="s">
        <v>648</v>
      </c>
      <c r="L220" s="88" t="s">
        <v>305</v>
      </c>
      <c r="M220" s="67">
        <v>2014</v>
      </c>
      <c r="N220" s="97" t="s">
        <v>5006</v>
      </c>
      <c r="O220" s="77" t="s">
        <v>2582</v>
      </c>
    </row>
    <row r="221" spans="1:15" hidden="1">
      <c r="A221" s="64">
        <v>220</v>
      </c>
      <c r="B221" s="65" t="s">
        <v>1446</v>
      </c>
      <c r="C221" s="88" t="s">
        <v>163</v>
      </c>
      <c r="D221" s="92" t="s">
        <v>4550</v>
      </c>
      <c r="E221" s="92" t="s">
        <v>4551</v>
      </c>
      <c r="F221" s="66" t="s">
        <v>3712</v>
      </c>
      <c r="G221" s="66" t="s">
        <v>2843</v>
      </c>
      <c r="H221" s="82" t="s">
        <v>649</v>
      </c>
      <c r="I221" s="67">
        <v>1</v>
      </c>
      <c r="J221" s="67">
        <v>1</v>
      </c>
      <c r="K221" s="88" t="s">
        <v>650</v>
      </c>
      <c r="L221" s="88" t="s">
        <v>166</v>
      </c>
      <c r="M221" s="67">
        <v>2013</v>
      </c>
      <c r="N221" s="97" t="s">
        <v>5007</v>
      </c>
      <c r="O221" s="77" t="s">
        <v>2582</v>
      </c>
    </row>
    <row r="222" spans="1:15" hidden="1">
      <c r="A222" s="64">
        <v>221</v>
      </c>
      <c r="B222" s="65" t="s">
        <v>1446</v>
      </c>
      <c r="C222" s="88" t="s">
        <v>471</v>
      </c>
      <c r="D222" s="92" t="s">
        <v>4429</v>
      </c>
      <c r="E222" s="92" t="s">
        <v>4552</v>
      </c>
      <c r="F222" s="66" t="s">
        <v>3713</v>
      </c>
      <c r="G222" s="66" t="s">
        <v>2844</v>
      </c>
      <c r="H222" s="82" t="s">
        <v>823</v>
      </c>
      <c r="I222" s="67">
        <v>1</v>
      </c>
      <c r="J222" s="67">
        <v>1</v>
      </c>
      <c r="K222" s="88" t="s">
        <v>570</v>
      </c>
      <c r="L222" s="88" t="s">
        <v>305</v>
      </c>
      <c r="M222" s="67">
        <v>2014</v>
      </c>
      <c r="N222" s="97" t="s">
        <v>5008</v>
      </c>
      <c r="O222" s="77" t="s">
        <v>2582</v>
      </c>
    </row>
    <row r="223" spans="1:15" ht="25.5" hidden="1">
      <c r="A223" s="64">
        <v>222</v>
      </c>
      <c r="B223" s="65" t="s">
        <v>1446</v>
      </c>
      <c r="C223" s="88" t="s">
        <v>471</v>
      </c>
      <c r="D223" s="92" t="s">
        <v>4553</v>
      </c>
      <c r="E223" s="92" t="s">
        <v>4554</v>
      </c>
      <c r="F223" s="66" t="s">
        <v>3714</v>
      </c>
      <c r="G223" s="66" t="s">
        <v>2845</v>
      </c>
      <c r="H223" s="82" t="s">
        <v>571</v>
      </c>
      <c r="I223" s="67">
        <v>1</v>
      </c>
      <c r="J223" s="67">
        <v>1</v>
      </c>
      <c r="K223" s="88" t="s">
        <v>572</v>
      </c>
      <c r="L223" s="88" t="s">
        <v>305</v>
      </c>
      <c r="M223" s="67">
        <v>2009</v>
      </c>
      <c r="N223" s="97" t="s">
        <v>3294</v>
      </c>
      <c r="O223" s="77" t="s">
        <v>2582</v>
      </c>
    </row>
    <row r="224" spans="1:15" ht="25.5" hidden="1">
      <c r="A224" s="64">
        <v>223</v>
      </c>
      <c r="B224" s="65" t="s">
        <v>1446</v>
      </c>
      <c r="C224" s="88" t="s">
        <v>471</v>
      </c>
      <c r="D224" s="92" t="s">
        <v>4555</v>
      </c>
      <c r="E224" s="92" t="s">
        <v>4556</v>
      </c>
      <c r="F224" s="66" t="s">
        <v>3715</v>
      </c>
      <c r="G224" s="66" t="s">
        <v>2846</v>
      </c>
      <c r="H224" s="82" t="s">
        <v>651</v>
      </c>
      <c r="I224" s="67">
        <v>1</v>
      </c>
      <c r="J224" s="67">
        <v>1</v>
      </c>
      <c r="K224" s="88" t="s">
        <v>652</v>
      </c>
      <c r="L224" s="88" t="s">
        <v>305</v>
      </c>
      <c r="M224" s="67">
        <v>2013</v>
      </c>
      <c r="N224" s="97" t="s">
        <v>3295</v>
      </c>
      <c r="O224" s="77" t="s">
        <v>2582</v>
      </c>
    </row>
    <row r="225" spans="1:15" hidden="1">
      <c r="A225" s="64">
        <v>224</v>
      </c>
      <c r="B225" s="65" t="s">
        <v>1446</v>
      </c>
      <c r="C225" s="88" t="s">
        <v>302</v>
      </c>
      <c r="D225" s="92" t="s">
        <v>4557</v>
      </c>
      <c r="E225" s="92" t="s">
        <v>4558</v>
      </c>
      <c r="F225" s="66" t="s">
        <v>3716</v>
      </c>
      <c r="G225" s="66" t="s">
        <v>2847</v>
      </c>
      <c r="H225" s="82" t="s">
        <v>4602</v>
      </c>
      <c r="I225" s="67">
        <v>1</v>
      </c>
      <c r="J225" s="67">
        <v>1</v>
      </c>
      <c r="K225" s="88" t="s">
        <v>4603</v>
      </c>
      <c r="L225" s="88" t="s">
        <v>305</v>
      </c>
      <c r="M225" s="67">
        <v>2014</v>
      </c>
      <c r="N225" s="97" t="s">
        <v>3296</v>
      </c>
      <c r="O225" s="77" t="s">
        <v>2582</v>
      </c>
    </row>
    <row r="226" spans="1:15" ht="25.5" hidden="1">
      <c r="A226" s="64">
        <v>225</v>
      </c>
      <c r="B226" s="65" t="s">
        <v>1446</v>
      </c>
      <c r="C226" s="88" t="s">
        <v>487</v>
      </c>
      <c r="D226" s="92" t="s">
        <v>4559</v>
      </c>
      <c r="E226" s="92" t="s">
        <v>4560</v>
      </c>
      <c r="F226" s="66" t="s">
        <v>3717</v>
      </c>
      <c r="G226" s="66" t="s">
        <v>2848</v>
      </c>
      <c r="H226" s="82" t="s">
        <v>573</v>
      </c>
      <c r="I226" s="67">
        <v>1</v>
      </c>
      <c r="J226" s="67">
        <v>1</v>
      </c>
      <c r="K226" s="88" t="s">
        <v>574</v>
      </c>
      <c r="L226" s="88" t="s">
        <v>305</v>
      </c>
      <c r="M226" s="67">
        <v>2009</v>
      </c>
      <c r="N226" s="97" t="s">
        <v>3297</v>
      </c>
      <c r="O226" s="77" t="s">
        <v>2582</v>
      </c>
    </row>
    <row r="227" spans="1:15" ht="25.5" hidden="1">
      <c r="A227" s="64">
        <v>226</v>
      </c>
      <c r="B227" s="65" t="s">
        <v>1446</v>
      </c>
      <c r="C227" s="88" t="s">
        <v>471</v>
      </c>
      <c r="D227" s="92" t="s">
        <v>4415</v>
      </c>
      <c r="E227" s="92" t="s">
        <v>4561</v>
      </c>
      <c r="F227" s="66" t="s">
        <v>3718</v>
      </c>
      <c r="G227" s="66" t="s">
        <v>2849</v>
      </c>
      <c r="H227" s="82" t="s">
        <v>653</v>
      </c>
      <c r="I227" s="67">
        <v>1</v>
      </c>
      <c r="J227" s="67">
        <v>1</v>
      </c>
      <c r="K227" s="88" t="s">
        <v>654</v>
      </c>
      <c r="L227" s="88" t="s">
        <v>305</v>
      </c>
      <c r="M227" s="67">
        <v>2013</v>
      </c>
      <c r="N227" s="97" t="s">
        <v>3298</v>
      </c>
      <c r="O227" s="77" t="s">
        <v>2582</v>
      </c>
    </row>
    <row r="228" spans="1:15" ht="25.5" hidden="1">
      <c r="A228" s="64">
        <v>227</v>
      </c>
      <c r="B228" s="65" t="s">
        <v>1446</v>
      </c>
      <c r="C228" s="88" t="s">
        <v>163</v>
      </c>
      <c r="D228" s="92" t="s">
        <v>4437</v>
      </c>
      <c r="E228" s="92" t="s">
        <v>4562</v>
      </c>
      <c r="F228" s="66" t="s">
        <v>3719</v>
      </c>
      <c r="G228" s="66" t="s">
        <v>2850</v>
      </c>
      <c r="H228" s="82" t="s">
        <v>575</v>
      </c>
      <c r="I228" s="67">
        <v>1</v>
      </c>
      <c r="J228" s="67">
        <v>1</v>
      </c>
      <c r="K228" s="88" t="s">
        <v>457</v>
      </c>
      <c r="L228" s="88" t="s">
        <v>166</v>
      </c>
      <c r="M228" s="67">
        <v>2014</v>
      </c>
      <c r="N228" s="97" t="s">
        <v>3299</v>
      </c>
      <c r="O228" s="77" t="s">
        <v>2582</v>
      </c>
    </row>
    <row r="229" spans="1:15" ht="25.5" hidden="1">
      <c r="A229" s="64">
        <v>228</v>
      </c>
      <c r="B229" s="65" t="s">
        <v>1446</v>
      </c>
      <c r="C229" s="88" t="s">
        <v>163</v>
      </c>
      <c r="D229" s="92" t="s">
        <v>4563</v>
      </c>
      <c r="E229" s="92" t="s">
        <v>4564</v>
      </c>
      <c r="F229" s="66" t="s">
        <v>3720</v>
      </c>
      <c r="G229" s="66" t="s">
        <v>2851</v>
      </c>
      <c r="H229" s="82" t="s">
        <v>576</v>
      </c>
      <c r="I229" s="67">
        <v>1</v>
      </c>
      <c r="J229" s="67">
        <v>1</v>
      </c>
      <c r="K229" s="88" t="s">
        <v>577</v>
      </c>
      <c r="L229" s="88" t="s">
        <v>166</v>
      </c>
      <c r="M229" s="67">
        <v>2014</v>
      </c>
      <c r="N229" s="97" t="s">
        <v>5020</v>
      </c>
      <c r="O229" s="77" t="s">
        <v>2582</v>
      </c>
    </row>
    <row r="230" spans="1:15" ht="25.5" hidden="1">
      <c r="A230" s="64">
        <v>229</v>
      </c>
      <c r="B230" s="65" t="s">
        <v>1446</v>
      </c>
      <c r="C230" s="88" t="s">
        <v>302</v>
      </c>
      <c r="D230" s="92" t="s">
        <v>4565</v>
      </c>
      <c r="E230" s="92" t="s">
        <v>4566</v>
      </c>
      <c r="F230" s="66" t="s">
        <v>3721</v>
      </c>
      <c r="G230" s="66" t="s">
        <v>2852</v>
      </c>
      <c r="H230" s="82" t="s">
        <v>655</v>
      </c>
      <c r="I230" s="67">
        <v>1</v>
      </c>
      <c r="J230" s="67">
        <v>1</v>
      </c>
      <c r="K230" s="88" t="s">
        <v>656</v>
      </c>
      <c r="L230" s="88" t="s">
        <v>305</v>
      </c>
      <c r="M230" s="67">
        <v>2014</v>
      </c>
      <c r="N230" s="97" t="s">
        <v>5019</v>
      </c>
      <c r="O230" s="77" t="s">
        <v>2582</v>
      </c>
    </row>
    <row r="231" spans="1:15" ht="25.5" hidden="1">
      <c r="A231" s="64">
        <v>230</v>
      </c>
      <c r="B231" s="65" t="s">
        <v>1446</v>
      </c>
      <c r="C231" s="88" t="s">
        <v>477</v>
      </c>
      <c r="D231" s="92" t="s">
        <v>4567</v>
      </c>
      <c r="E231" s="92" t="s">
        <v>4568</v>
      </c>
      <c r="F231" s="66" t="s">
        <v>3722</v>
      </c>
      <c r="G231" s="66" t="s">
        <v>2853</v>
      </c>
      <c r="H231" s="82" t="s">
        <v>657</v>
      </c>
      <c r="I231" s="67">
        <v>1</v>
      </c>
      <c r="J231" s="67">
        <v>1</v>
      </c>
      <c r="K231" s="88" t="s">
        <v>658</v>
      </c>
      <c r="L231" s="88" t="s">
        <v>480</v>
      </c>
      <c r="M231" s="67">
        <v>2014</v>
      </c>
      <c r="N231" s="97" t="s">
        <v>5018</v>
      </c>
      <c r="O231" s="77" t="s">
        <v>2582</v>
      </c>
    </row>
    <row r="232" spans="1:15" ht="25.5" hidden="1">
      <c r="A232" s="64">
        <v>231</v>
      </c>
      <c r="B232" s="65" t="s">
        <v>1446</v>
      </c>
      <c r="C232" s="88" t="s">
        <v>302</v>
      </c>
      <c r="D232" s="92" t="s">
        <v>4569</v>
      </c>
      <c r="E232" s="92" t="s">
        <v>4570</v>
      </c>
      <c r="F232" s="66" t="s">
        <v>3723</v>
      </c>
      <c r="G232" s="66" t="s">
        <v>2854</v>
      </c>
      <c r="H232" s="82" t="s">
        <v>578</v>
      </c>
      <c r="I232" s="67">
        <v>1</v>
      </c>
      <c r="J232" s="67">
        <v>1</v>
      </c>
      <c r="K232" s="88" t="s">
        <v>579</v>
      </c>
      <c r="L232" s="88" t="s">
        <v>305</v>
      </c>
      <c r="M232" s="67">
        <v>2014</v>
      </c>
      <c r="N232" s="97" t="s">
        <v>5017</v>
      </c>
      <c r="O232" s="77" t="s">
        <v>2582</v>
      </c>
    </row>
    <row r="233" spans="1:15" ht="25.5" hidden="1">
      <c r="A233" s="64">
        <v>232</v>
      </c>
      <c r="B233" s="65" t="s">
        <v>1446</v>
      </c>
      <c r="C233" s="88" t="s">
        <v>302</v>
      </c>
      <c r="D233" s="92" t="s">
        <v>4571</v>
      </c>
      <c r="E233" s="92" t="s">
        <v>4572</v>
      </c>
      <c r="F233" s="66" t="s">
        <v>3724</v>
      </c>
      <c r="G233" s="66" t="s">
        <v>2855</v>
      </c>
      <c r="H233" s="82" t="s">
        <v>580</v>
      </c>
      <c r="I233" s="67">
        <v>1</v>
      </c>
      <c r="J233" s="67">
        <v>1</v>
      </c>
      <c r="K233" s="88" t="s">
        <v>581</v>
      </c>
      <c r="L233" s="88" t="s">
        <v>305</v>
      </c>
      <c r="M233" s="67">
        <v>2013</v>
      </c>
      <c r="N233" s="97" t="s">
        <v>5016</v>
      </c>
      <c r="O233" s="77" t="s">
        <v>2582</v>
      </c>
    </row>
    <row r="234" spans="1:15" ht="25.5" hidden="1">
      <c r="A234" s="64">
        <v>233</v>
      </c>
      <c r="B234" s="65" t="s">
        <v>1446</v>
      </c>
      <c r="C234" s="88" t="s">
        <v>302</v>
      </c>
      <c r="D234" s="92" t="s">
        <v>4573</v>
      </c>
      <c r="E234" s="92" t="s">
        <v>4574</v>
      </c>
      <c r="F234" s="66" t="s">
        <v>3725</v>
      </c>
      <c r="G234" s="66" t="s">
        <v>2856</v>
      </c>
      <c r="H234" s="82" t="s">
        <v>582</v>
      </c>
      <c r="I234" s="67">
        <v>1</v>
      </c>
      <c r="J234" s="67">
        <v>1</v>
      </c>
      <c r="K234" s="88" t="s">
        <v>583</v>
      </c>
      <c r="L234" s="88" t="s">
        <v>305</v>
      </c>
      <c r="M234" s="67">
        <v>2013</v>
      </c>
      <c r="N234" s="97" t="s">
        <v>5015</v>
      </c>
      <c r="O234" s="77" t="s">
        <v>2582</v>
      </c>
    </row>
    <row r="235" spans="1:15" ht="25.5" hidden="1">
      <c r="A235" s="64">
        <v>234</v>
      </c>
      <c r="B235" s="65" t="s">
        <v>1446</v>
      </c>
      <c r="C235" s="88" t="s">
        <v>163</v>
      </c>
      <c r="D235" s="92" t="s">
        <v>4563</v>
      </c>
      <c r="E235" s="92" t="s">
        <v>4575</v>
      </c>
      <c r="F235" s="66" t="s">
        <v>3726</v>
      </c>
      <c r="G235" s="66" t="s">
        <v>2857</v>
      </c>
      <c r="H235" s="82" t="s">
        <v>824</v>
      </c>
      <c r="I235" s="67">
        <v>1</v>
      </c>
      <c r="J235" s="67">
        <v>1</v>
      </c>
      <c r="K235" s="88" t="s">
        <v>584</v>
      </c>
      <c r="L235" s="88" t="s">
        <v>166</v>
      </c>
      <c r="M235" s="67">
        <v>2014</v>
      </c>
      <c r="N235" s="97" t="s">
        <v>5014</v>
      </c>
      <c r="O235" s="77" t="s">
        <v>2582</v>
      </c>
    </row>
    <row r="236" spans="1:15" hidden="1">
      <c r="A236" s="64">
        <v>235</v>
      </c>
      <c r="B236" s="65" t="s">
        <v>1446</v>
      </c>
      <c r="C236" s="88" t="s">
        <v>163</v>
      </c>
      <c r="D236" s="92" t="s">
        <v>4576</v>
      </c>
      <c r="E236" s="92" t="s">
        <v>4577</v>
      </c>
      <c r="F236" s="66" t="s">
        <v>3727</v>
      </c>
      <c r="G236" s="66" t="s">
        <v>2858</v>
      </c>
      <c r="H236" s="82" t="s">
        <v>164</v>
      </c>
      <c r="I236" s="67">
        <v>1</v>
      </c>
      <c r="J236" s="67">
        <v>1</v>
      </c>
      <c r="K236" s="88" t="s">
        <v>165</v>
      </c>
      <c r="L236" s="88" t="s">
        <v>166</v>
      </c>
      <c r="M236" s="67">
        <v>2014</v>
      </c>
      <c r="N236" s="97" t="s">
        <v>5013</v>
      </c>
      <c r="O236" s="77" t="s">
        <v>2582</v>
      </c>
    </row>
    <row r="237" spans="1:15" hidden="1">
      <c r="A237" s="64">
        <v>236</v>
      </c>
      <c r="B237" s="65" t="s">
        <v>1446</v>
      </c>
      <c r="C237" s="88" t="s">
        <v>163</v>
      </c>
      <c r="D237" s="92" t="s">
        <v>4578</v>
      </c>
      <c r="E237" s="92" t="s">
        <v>4579</v>
      </c>
      <c r="F237" s="66" t="s">
        <v>3728</v>
      </c>
      <c r="G237" s="66" t="s">
        <v>2859</v>
      </c>
      <c r="H237" s="82" t="s">
        <v>585</v>
      </c>
      <c r="I237" s="67">
        <v>1</v>
      </c>
      <c r="J237" s="67">
        <v>1</v>
      </c>
      <c r="K237" s="88" t="s">
        <v>458</v>
      </c>
      <c r="L237" s="88" t="s">
        <v>166</v>
      </c>
      <c r="M237" s="67">
        <v>2010</v>
      </c>
      <c r="N237" s="97" t="s">
        <v>5012</v>
      </c>
      <c r="O237" s="77" t="s">
        <v>2582</v>
      </c>
    </row>
    <row r="238" spans="1:15" hidden="1">
      <c r="A238" s="64">
        <v>237</v>
      </c>
      <c r="B238" s="65" t="s">
        <v>1446</v>
      </c>
      <c r="C238" s="88" t="s">
        <v>481</v>
      </c>
      <c r="D238" s="92" t="s">
        <v>4580</v>
      </c>
      <c r="E238" s="92" t="s">
        <v>4581</v>
      </c>
      <c r="F238" s="66" t="s">
        <v>3729</v>
      </c>
      <c r="G238" s="66" t="s">
        <v>2860</v>
      </c>
      <c r="H238" s="82" t="s">
        <v>510</v>
      </c>
      <c r="I238" s="67">
        <v>1</v>
      </c>
      <c r="J238" s="67">
        <v>1</v>
      </c>
      <c r="K238" s="88" t="s">
        <v>511</v>
      </c>
      <c r="L238" s="88" t="s">
        <v>305</v>
      </c>
      <c r="M238" s="67">
        <v>2014</v>
      </c>
      <c r="N238" s="97" t="s">
        <v>5011</v>
      </c>
      <c r="O238" s="77" t="s">
        <v>2582</v>
      </c>
    </row>
    <row r="239" spans="1:15" hidden="1">
      <c r="A239" s="64">
        <v>238</v>
      </c>
      <c r="B239" s="65" t="s">
        <v>1446</v>
      </c>
      <c r="C239" s="88" t="s">
        <v>163</v>
      </c>
      <c r="D239" s="92" t="s">
        <v>4563</v>
      </c>
      <c r="E239" s="92" t="s">
        <v>4582</v>
      </c>
      <c r="F239" s="66" t="s">
        <v>3730</v>
      </c>
      <c r="G239" s="66" t="s">
        <v>2861</v>
      </c>
      <c r="H239" s="82" t="s">
        <v>636</v>
      </c>
      <c r="I239" s="67">
        <v>1</v>
      </c>
      <c r="J239" s="67">
        <v>1</v>
      </c>
      <c r="K239" s="88" t="s">
        <v>637</v>
      </c>
      <c r="L239" s="88" t="s">
        <v>166</v>
      </c>
      <c r="M239" s="67">
        <v>2014</v>
      </c>
      <c r="N239" s="97" t="s">
        <v>5010</v>
      </c>
      <c r="O239" s="77" t="s">
        <v>2582</v>
      </c>
    </row>
    <row r="240" spans="1:15" ht="25.5" hidden="1">
      <c r="A240" s="64">
        <v>239</v>
      </c>
      <c r="B240" s="65" t="s">
        <v>1446</v>
      </c>
      <c r="C240" s="88" t="s">
        <v>471</v>
      </c>
      <c r="D240" s="92" t="s">
        <v>4433</v>
      </c>
      <c r="E240" s="92" t="s">
        <v>4583</v>
      </c>
      <c r="F240" s="66" t="s">
        <v>3731</v>
      </c>
      <c r="G240" s="66" t="s">
        <v>2862</v>
      </c>
      <c r="H240" s="82" t="s">
        <v>629</v>
      </c>
      <c r="I240" s="67">
        <v>1</v>
      </c>
      <c r="J240" s="67">
        <v>1</v>
      </c>
      <c r="K240" s="88" t="s">
        <v>630</v>
      </c>
      <c r="L240" s="88" t="s">
        <v>305</v>
      </c>
      <c r="M240" s="67">
        <v>2012</v>
      </c>
      <c r="N240" s="97" t="s">
        <v>5009</v>
      </c>
      <c r="O240" s="77" t="s">
        <v>2582</v>
      </c>
    </row>
    <row r="241" spans="1:15" ht="25.5" hidden="1">
      <c r="A241" s="64">
        <v>240</v>
      </c>
      <c r="B241" s="65" t="s">
        <v>1446</v>
      </c>
      <c r="C241" s="88" t="s">
        <v>487</v>
      </c>
      <c r="D241" s="92" t="s">
        <v>4463</v>
      </c>
      <c r="E241" s="92" t="s">
        <v>4584</v>
      </c>
      <c r="F241" s="66" t="s">
        <v>3732</v>
      </c>
      <c r="G241" s="66" t="s">
        <v>2863</v>
      </c>
      <c r="H241" s="82" t="s">
        <v>488</v>
      </c>
      <c r="I241" s="67">
        <v>1</v>
      </c>
      <c r="J241" s="67">
        <v>1</v>
      </c>
      <c r="K241" s="88" t="s">
        <v>479</v>
      </c>
      <c r="L241" s="88" t="s">
        <v>305</v>
      </c>
      <c r="M241" s="67">
        <v>2014</v>
      </c>
      <c r="N241" s="97" t="s">
        <v>5031</v>
      </c>
      <c r="O241" s="77" t="s">
        <v>2582</v>
      </c>
    </row>
    <row r="242" spans="1:15" ht="25.5" hidden="1">
      <c r="A242" s="64">
        <v>241</v>
      </c>
      <c r="B242" s="65" t="s">
        <v>1446</v>
      </c>
      <c r="C242" s="88" t="s">
        <v>163</v>
      </c>
      <c r="D242" s="92" t="s">
        <v>4450</v>
      </c>
      <c r="E242" s="92" t="s">
        <v>4585</v>
      </c>
      <c r="F242" s="66" t="s">
        <v>3733</v>
      </c>
      <c r="G242" s="66" t="s">
        <v>2864</v>
      </c>
      <c r="H242" s="82" t="s">
        <v>586</v>
      </c>
      <c r="I242" s="67">
        <v>1</v>
      </c>
      <c r="J242" s="67">
        <v>1</v>
      </c>
      <c r="K242" s="88" t="s">
        <v>587</v>
      </c>
      <c r="L242" s="88" t="s">
        <v>166</v>
      </c>
      <c r="M242" s="67">
        <v>2010</v>
      </c>
      <c r="N242" s="97" t="s">
        <v>5030</v>
      </c>
      <c r="O242" s="77" t="s">
        <v>2582</v>
      </c>
    </row>
    <row r="243" spans="1:15" ht="25.5" hidden="1">
      <c r="A243" s="64">
        <v>242</v>
      </c>
      <c r="B243" s="65" t="s">
        <v>1446</v>
      </c>
      <c r="C243" s="88" t="s">
        <v>633</v>
      </c>
      <c r="D243" s="92" t="s">
        <v>4586</v>
      </c>
      <c r="E243" s="92" t="s">
        <v>4587</v>
      </c>
      <c r="F243" s="66" t="s">
        <v>3734</v>
      </c>
      <c r="G243" s="66" t="s">
        <v>2865</v>
      </c>
      <c r="H243" s="82" t="s">
        <v>659</v>
      </c>
      <c r="I243" s="67">
        <v>1</v>
      </c>
      <c r="J243" s="67">
        <v>1</v>
      </c>
      <c r="K243" s="88" t="s">
        <v>660</v>
      </c>
      <c r="L243" s="88" t="s">
        <v>305</v>
      </c>
      <c r="M243" s="67">
        <v>2013</v>
      </c>
      <c r="N243" s="97" t="s">
        <v>5029</v>
      </c>
      <c r="O243" s="77" t="s">
        <v>2582</v>
      </c>
    </row>
    <row r="244" spans="1:15" ht="25.5" hidden="1">
      <c r="A244" s="64">
        <v>243</v>
      </c>
      <c r="B244" s="65" t="s">
        <v>1446</v>
      </c>
      <c r="C244" s="88" t="s">
        <v>487</v>
      </c>
      <c r="D244" s="92" t="s">
        <v>4543</v>
      </c>
      <c r="E244" s="92" t="s">
        <v>4588</v>
      </c>
      <c r="F244" s="66" t="s">
        <v>3735</v>
      </c>
      <c r="G244" s="66" t="s">
        <v>2866</v>
      </c>
      <c r="H244" s="82" t="s">
        <v>661</v>
      </c>
      <c r="I244" s="67">
        <v>1</v>
      </c>
      <c r="J244" s="67">
        <v>1</v>
      </c>
      <c r="K244" s="88" t="s">
        <v>304</v>
      </c>
      <c r="L244" s="88" t="s">
        <v>305</v>
      </c>
      <c r="M244" s="67">
        <v>2014</v>
      </c>
      <c r="N244" s="97" t="s">
        <v>5028</v>
      </c>
      <c r="O244" s="77" t="s">
        <v>2582</v>
      </c>
    </row>
    <row r="245" spans="1:15" hidden="1">
      <c r="A245" s="64">
        <v>244</v>
      </c>
      <c r="B245" s="65" t="s">
        <v>1446</v>
      </c>
      <c r="C245" s="88" t="s">
        <v>477</v>
      </c>
      <c r="D245" s="92" t="s">
        <v>2571</v>
      </c>
      <c r="E245" s="92" t="s">
        <v>4589</v>
      </c>
      <c r="F245" s="66" t="s">
        <v>3736</v>
      </c>
      <c r="G245" s="66" t="s">
        <v>2867</v>
      </c>
      <c r="H245" s="82" t="s">
        <v>588</v>
      </c>
      <c r="I245" s="67">
        <v>1</v>
      </c>
      <c r="J245" s="67">
        <v>1</v>
      </c>
      <c r="K245" s="88" t="s">
        <v>589</v>
      </c>
      <c r="L245" s="88" t="s">
        <v>480</v>
      </c>
      <c r="M245" s="67">
        <v>2012</v>
      </c>
      <c r="N245" s="97" t="s">
        <v>5027</v>
      </c>
      <c r="O245" s="77" t="s">
        <v>2582</v>
      </c>
    </row>
    <row r="246" spans="1:15" hidden="1">
      <c r="A246" s="64">
        <v>245</v>
      </c>
      <c r="B246" s="65" t="s">
        <v>1446</v>
      </c>
      <c r="C246" s="88" t="s">
        <v>619</v>
      </c>
      <c r="D246" s="92" t="s">
        <v>2574</v>
      </c>
      <c r="E246" s="92" t="s">
        <v>321</v>
      </c>
      <c r="F246" s="66" t="s">
        <v>3737</v>
      </c>
      <c r="G246" s="66" t="s">
        <v>2868</v>
      </c>
      <c r="H246" s="82" t="s">
        <v>662</v>
      </c>
      <c r="I246" s="67">
        <v>1</v>
      </c>
      <c r="J246" s="67">
        <v>1</v>
      </c>
      <c r="K246" s="88" t="s">
        <v>663</v>
      </c>
      <c r="L246" s="88" t="s">
        <v>305</v>
      </c>
      <c r="M246" s="67">
        <v>2014</v>
      </c>
      <c r="N246" s="97" t="s">
        <v>5026</v>
      </c>
      <c r="O246" s="77" t="s">
        <v>2582</v>
      </c>
    </row>
    <row r="247" spans="1:15" ht="25.5" hidden="1">
      <c r="A247" s="64">
        <v>246</v>
      </c>
      <c r="B247" s="65" t="s">
        <v>1446</v>
      </c>
      <c r="C247" s="88" t="s">
        <v>625</v>
      </c>
      <c r="D247" s="92" t="s">
        <v>322</v>
      </c>
      <c r="E247" s="92" t="s">
        <v>323</v>
      </c>
      <c r="F247" s="66" t="s">
        <v>3738</v>
      </c>
      <c r="G247" s="66" t="s">
        <v>2869</v>
      </c>
      <c r="H247" s="82" t="s">
        <v>664</v>
      </c>
      <c r="I247" s="67">
        <v>1</v>
      </c>
      <c r="J247" s="67">
        <v>1</v>
      </c>
      <c r="K247" s="88" t="s">
        <v>665</v>
      </c>
      <c r="L247" s="88" t="s">
        <v>628</v>
      </c>
      <c r="M247" s="67">
        <v>2014</v>
      </c>
      <c r="N247" s="97" t="s">
        <v>5025</v>
      </c>
      <c r="O247" s="77" t="s">
        <v>2582</v>
      </c>
    </row>
    <row r="248" spans="1:15" ht="25.5" hidden="1">
      <c r="A248" s="64">
        <v>247</v>
      </c>
      <c r="B248" s="65" t="s">
        <v>1446</v>
      </c>
      <c r="C248" s="88" t="s">
        <v>1624</v>
      </c>
      <c r="D248" s="92" t="s">
        <v>4557</v>
      </c>
      <c r="E248" s="92" t="s">
        <v>324</v>
      </c>
      <c r="F248" s="66" t="s">
        <v>3739</v>
      </c>
      <c r="G248" s="66" t="s">
        <v>2870</v>
      </c>
      <c r="H248" s="82" t="s">
        <v>666</v>
      </c>
      <c r="I248" s="67">
        <v>1</v>
      </c>
      <c r="J248" s="67">
        <v>1</v>
      </c>
      <c r="K248" s="88" t="s">
        <v>667</v>
      </c>
      <c r="L248" s="88" t="s">
        <v>305</v>
      </c>
      <c r="M248" s="67">
        <v>2014</v>
      </c>
      <c r="N248" s="97" t="s">
        <v>5024</v>
      </c>
      <c r="O248" s="77" t="s">
        <v>2582</v>
      </c>
    </row>
    <row r="249" spans="1:15" ht="25.5" hidden="1">
      <c r="A249" s="64">
        <v>248</v>
      </c>
      <c r="B249" s="65" t="s">
        <v>1446</v>
      </c>
      <c r="C249" s="88" t="s">
        <v>477</v>
      </c>
      <c r="D249" s="92" t="s">
        <v>4433</v>
      </c>
      <c r="E249" s="92" t="s">
        <v>325</v>
      </c>
      <c r="F249" s="66" t="s">
        <v>3740</v>
      </c>
      <c r="G249" s="66" t="s">
        <v>2871</v>
      </c>
      <c r="H249" s="82" t="s">
        <v>825</v>
      </c>
      <c r="I249" s="67">
        <v>1</v>
      </c>
      <c r="J249" s="67">
        <v>1</v>
      </c>
      <c r="K249" s="88" t="s">
        <v>512</v>
      </c>
      <c r="L249" s="88" t="s">
        <v>480</v>
      </c>
      <c r="M249" s="67">
        <v>2014</v>
      </c>
      <c r="N249" s="97" t="s">
        <v>5023</v>
      </c>
      <c r="O249" s="77" t="s">
        <v>2582</v>
      </c>
    </row>
    <row r="250" spans="1:15" ht="25.5" hidden="1">
      <c r="A250" s="64">
        <v>249</v>
      </c>
      <c r="B250" s="65" t="s">
        <v>1446</v>
      </c>
      <c r="C250" s="88" t="s">
        <v>1624</v>
      </c>
      <c r="D250" s="92" t="s">
        <v>326</v>
      </c>
      <c r="E250" s="92" t="s">
        <v>327</v>
      </c>
      <c r="F250" s="66" t="s">
        <v>3741</v>
      </c>
      <c r="G250" s="66" t="s">
        <v>2872</v>
      </c>
      <c r="H250" s="82" t="s">
        <v>590</v>
      </c>
      <c r="I250" s="67">
        <v>1</v>
      </c>
      <c r="J250" s="67">
        <v>1</v>
      </c>
      <c r="K250" s="88" t="s">
        <v>591</v>
      </c>
      <c r="L250" s="88" t="s">
        <v>305</v>
      </c>
      <c r="M250" s="67">
        <v>2013</v>
      </c>
      <c r="N250" s="97" t="s">
        <v>5022</v>
      </c>
      <c r="O250" s="77" t="s">
        <v>2582</v>
      </c>
    </row>
    <row r="251" spans="1:15" ht="25.5" hidden="1">
      <c r="A251" s="64">
        <v>250</v>
      </c>
      <c r="B251" s="65" t="s">
        <v>1446</v>
      </c>
      <c r="C251" s="88" t="s">
        <v>487</v>
      </c>
      <c r="D251" s="92" t="s">
        <v>4557</v>
      </c>
      <c r="E251" s="92" t="s">
        <v>328</v>
      </c>
      <c r="F251" s="66" t="s">
        <v>3742</v>
      </c>
      <c r="G251" s="66" t="s">
        <v>2873</v>
      </c>
      <c r="H251" s="82" t="s">
        <v>668</v>
      </c>
      <c r="I251" s="67">
        <v>1</v>
      </c>
      <c r="J251" s="67">
        <v>1</v>
      </c>
      <c r="K251" s="88" t="s">
        <v>669</v>
      </c>
      <c r="L251" s="88" t="s">
        <v>305</v>
      </c>
      <c r="M251" s="67">
        <v>2014</v>
      </c>
      <c r="N251" s="97" t="s">
        <v>5021</v>
      </c>
      <c r="O251" s="77" t="s">
        <v>2582</v>
      </c>
    </row>
    <row r="252" spans="1:15" ht="25.5" hidden="1">
      <c r="A252" s="64">
        <v>251</v>
      </c>
      <c r="B252" s="65" t="s">
        <v>1446</v>
      </c>
      <c r="C252" s="88" t="s">
        <v>471</v>
      </c>
      <c r="D252" s="92" t="s">
        <v>4463</v>
      </c>
      <c r="E252" s="92" t="s">
        <v>329</v>
      </c>
      <c r="F252" s="66" t="s">
        <v>3743</v>
      </c>
      <c r="G252" s="66" t="s">
        <v>2874</v>
      </c>
      <c r="H252" s="82" t="s">
        <v>489</v>
      </c>
      <c r="I252" s="67">
        <v>1</v>
      </c>
      <c r="J252" s="67">
        <v>1</v>
      </c>
      <c r="K252" s="88" t="s">
        <v>490</v>
      </c>
      <c r="L252" s="88" t="s">
        <v>305</v>
      </c>
      <c r="M252" s="67">
        <v>2014</v>
      </c>
      <c r="N252" s="97" t="s">
        <v>4694</v>
      </c>
      <c r="O252" s="77" t="s">
        <v>2582</v>
      </c>
    </row>
    <row r="253" spans="1:15" hidden="1">
      <c r="A253" s="64">
        <v>252</v>
      </c>
      <c r="B253" s="65" t="s">
        <v>1446</v>
      </c>
      <c r="C253" s="88" t="s">
        <v>1624</v>
      </c>
      <c r="D253" s="92" t="s">
        <v>330</v>
      </c>
      <c r="E253" s="92" t="s">
        <v>331</v>
      </c>
      <c r="F253" s="66" t="s">
        <v>3744</v>
      </c>
      <c r="G253" s="66" t="s">
        <v>2875</v>
      </c>
      <c r="H253" s="82" t="s">
        <v>670</v>
      </c>
      <c r="I253" s="67">
        <v>1</v>
      </c>
      <c r="J253" s="67">
        <v>1</v>
      </c>
      <c r="K253" s="88" t="s">
        <v>671</v>
      </c>
      <c r="L253" s="88" t="s">
        <v>305</v>
      </c>
      <c r="M253" s="67">
        <v>2014</v>
      </c>
      <c r="N253" s="97" t="s">
        <v>4695</v>
      </c>
      <c r="O253" s="77" t="s">
        <v>2582</v>
      </c>
    </row>
    <row r="254" spans="1:15" hidden="1">
      <c r="A254" s="64">
        <v>253</v>
      </c>
      <c r="B254" s="65" t="s">
        <v>1446</v>
      </c>
      <c r="C254" s="88" t="s">
        <v>625</v>
      </c>
      <c r="D254" s="92" t="s">
        <v>332</v>
      </c>
      <c r="E254" s="92" t="s">
        <v>333</v>
      </c>
      <c r="F254" s="66" t="s">
        <v>3745</v>
      </c>
      <c r="G254" s="66" t="s">
        <v>2876</v>
      </c>
      <c r="H254" s="82" t="s">
        <v>592</v>
      </c>
      <c r="I254" s="67">
        <v>1</v>
      </c>
      <c r="J254" s="67">
        <v>1</v>
      </c>
      <c r="K254" s="88" t="s">
        <v>593</v>
      </c>
      <c r="L254" s="88" t="s">
        <v>628</v>
      </c>
      <c r="M254" s="67">
        <v>2014</v>
      </c>
      <c r="N254" s="97" t="s">
        <v>4696</v>
      </c>
      <c r="O254" s="77" t="s">
        <v>2582</v>
      </c>
    </row>
    <row r="255" spans="1:15" hidden="1">
      <c r="A255" s="64">
        <v>254</v>
      </c>
      <c r="B255" s="65" t="s">
        <v>1446</v>
      </c>
      <c r="C255" s="88" t="s">
        <v>487</v>
      </c>
      <c r="D255" s="92" t="s">
        <v>334</v>
      </c>
      <c r="E255" s="92" t="s">
        <v>335</v>
      </c>
      <c r="F255" s="66" t="s">
        <v>3746</v>
      </c>
      <c r="G255" s="66" t="s">
        <v>2877</v>
      </c>
      <c r="H255" s="82" t="s">
        <v>513</v>
      </c>
      <c r="I255" s="67">
        <v>1</v>
      </c>
      <c r="J255" s="67">
        <v>1</v>
      </c>
      <c r="K255" s="88" t="s">
        <v>4604</v>
      </c>
      <c r="L255" s="88" t="s">
        <v>305</v>
      </c>
      <c r="M255" s="67">
        <v>2014</v>
      </c>
      <c r="N255" s="97" t="s">
        <v>4697</v>
      </c>
      <c r="O255" s="77" t="s">
        <v>2582</v>
      </c>
    </row>
    <row r="256" spans="1:15" ht="25.5" hidden="1">
      <c r="A256" s="64">
        <v>255</v>
      </c>
      <c r="B256" s="65" t="s">
        <v>1446</v>
      </c>
      <c r="C256" s="88" t="s">
        <v>163</v>
      </c>
      <c r="D256" s="92" t="s">
        <v>4563</v>
      </c>
      <c r="E256" s="92" t="s">
        <v>336</v>
      </c>
      <c r="F256" s="66" t="s">
        <v>3747</v>
      </c>
      <c r="G256" s="66" t="s">
        <v>2878</v>
      </c>
      <c r="H256" s="82" t="s">
        <v>594</v>
      </c>
      <c r="I256" s="67">
        <v>1</v>
      </c>
      <c r="J256" s="67">
        <v>1</v>
      </c>
      <c r="K256" s="88" t="s">
        <v>595</v>
      </c>
      <c r="L256" s="88" t="s">
        <v>166</v>
      </c>
      <c r="M256" s="67">
        <v>2013</v>
      </c>
      <c r="N256" s="97" t="s">
        <v>5042</v>
      </c>
      <c r="O256" s="77" t="s">
        <v>2582</v>
      </c>
    </row>
    <row r="257" spans="1:15" hidden="1">
      <c r="A257" s="64">
        <v>256</v>
      </c>
      <c r="B257" s="65" t="s">
        <v>1446</v>
      </c>
      <c r="C257" s="88" t="s">
        <v>619</v>
      </c>
      <c r="D257" s="92" t="s">
        <v>2576</v>
      </c>
      <c r="E257" s="92" t="s">
        <v>337</v>
      </c>
      <c r="F257" s="66" t="s">
        <v>3748</v>
      </c>
      <c r="G257" s="66" t="s">
        <v>2879</v>
      </c>
      <c r="H257" s="82" t="s">
        <v>1235</v>
      </c>
      <c r="I257" s="67">
        <v>1</v>
      </c>
      <c r="J257" s="67">
        <v>1</v>
      </c>
      <c r="K257" s="88" t="s">
        <v>1236</v>
      </c>
      <c r="L257" s="88" t="s">
        <v>305</v>
      </c>
      <c r="M257" s="67">
        <v>2014</v>
      </c>
      <c r="N257" s="97" t="s">
        <v>5041</v>
      </c>
      <c r="O257" s="77" t="s">
        <v>2582</v>
      </c>
    </row>
    <row r="258" spans="1:15" ht="25.5" hidden="1">
      <c r="A258" s="64">
        <v>257</v>
      </c>
      <c r="B258" s="65" t="s">
        <v>1446</v>
      </c>
      <c r="C258" s="88" t="s">
        <v>471</v>
      </c>
      <c r="D258" s="92" t="s">
        <v>2577</v>
      </c>
      <c r="E258" s="92" t="s">
        <v>338</v>
      </c>
      <c r="F258" s="66" t="s">
        <v>3749</v>
      </c>
      <c r="G258" s="66" t="s">
        <v>2880</v>
      </c>
      <c r="H258" s="82" t="s">
        <v>1237</v>
      </c>
      <c r="I258" s="67">
        <v>1</v>
      </c>
      <c r="J258" s="67">
        <v>1</v>
      </c>
      <c r="K258" s="88" t="s">
        <v>1236</v>
      </c>
      <c r="L258" s="88" t="s">
        <v>305</v>
      </c>
      <c r="M258" s="67">
        <v>2014</v>
      </c>
      <c r="N258" s="97" t="s">
        <v>5040</v>
      </c>
      <c r="O258" s="77" t="s">
        <v>2582</v>
      </c>
    </row>
    <row r="259" spans="1:15" ht="25.5" hidden="1">
      <c r="A259" s="64">
        <v>258</v>
      </c>
      <c r="B259" s="65" t="s">
        <v>1446</v>
      </c>
      <c r="C259" s="88" t="s">
        <v>625</v>
      </c>
      <c r="D259" s="92" t="s">
        <v>339</v>
      </c>
      <c r="E259" s="92" t="s">
        <v>340</v>
      </c>
      <c r="F259" s="66" t="s">
        <v>3750</v>
      </c>
      <c r="G259" s="66" t="s">
        <v>2881</v>
      </c>
      <c r="H259" s="82" t="s">
        <v>596</v>
      </c>
      <c r="I259" s="67">
        <v>1</v>
      </c>
      <c r="J259" s="67">
        <v>1</v>
      </c>
      <c r="K259" s="88" t="s">
        <v>597</v>
      </c>
      <c r="L259" s="88" t="s">
        <v>628</v>
      </c>
      <c r="M259" s="67">
        <v>2014</v>
      </c>
      <c r="N259" s="97" t="s">
        <v>5039</v>
      </c>
      <c r="O259" s="77" t="s">
        <v>2582</v>
      </c>
    </row>
    <row r="260" spans="1:15" ht="25.5" hidden="1">
      <c r="A260" s="64">
        <v>259</v>
      </c>
      <c r="B260" s="65" t="s">
        <v>1446</v>
      </c>
      <c r="C260" s="88" t="s">
        <v>619</v>
      </c>
      <c r="D260" s="92" t="s">
        <v>341</v>
      </c>
      <c r="E260" s="92" t="s">
        <v>342</v>
      </c>
      <c r="F260" s="66" t="s">
        <v>3751</v>
      </c>
      <c r="G260" s="66" t="s">
        <v>2882</v>
      </c>
      <c r="H260" s="82" t="s">
        <v>598</v>
      </c>
      <c r="I260" s="67">
        <v>1</v>
      </c>
      <c r="J260" s="67">
        <v>1</v>
      </c>
      <c r="K260" s="88" t="s">
        <v>599</v>
      </c>
      <c r="L260" s="88" t="s">
        <v>305</v>
      </c>
      <c r="M260" s="67">
        <v>2014</v>
      </c>
      <c r="N260" s="97" t="s">
        <v>5038</v>
      </c>
      <c r="O260" s="77" t="s">
        <v>2582</v>
      </c>
    </row>
    <row r="261" spans="1:15" hidden="1">
      <c r="A261" s="64">
        <v>260</v>
      </c>
      <c r="B261" s="65" t="s">
        <v>1446</v>
      </c>
      <c r="C261" s="88" t="s">
        <v>471</v>
      </c>
      <c r="D261" s="92" t="s">
        <v>343</v>
      </c>
      <c r="E261" s="92" t="s">
        <v>344</v>
      </c>
      <c r="F261" s="66" t="s">
        <v>3752</v>
      </c>
      <c r="G261" s="66" t="s">
        <v>2883</v>
      </c>
      <c r="H261" s="82" t="s">
        <v>1629</v>
      </c>
      <c r="I261" s="67">
        <v>1</v>
      </c>
      <c r="J261" s="67">
        <v>1</v>
      </c>
      <c r="K261" s="88" t="s">
        <v>1630</v>
      </c>
      <c r="L261" s="88" t="s">
        <v>305</v>
      </c>
      <c r="M261" s="67">
        <v>2013</v>
      </c>
      <c r="N261" s="97" t="s">
        <v>5037</v>
      </c>
      <c r="O261" s="77" t="s">
        <v>2582</v>
      </c>
    </row>
    <row r="262" spans="1:15" hidden="1">
      <c r="A262" s="64">
        <v>261</v>
      </c>
      <c r="B262" s="65" t="s">
        <v>1446</v>
      </c>
      <c r="C262" s="88" t="s">
        <v>1649</v>
      </c>
      <c r="D262" s="92" t="s">
        <v>4433</v>
      </c>
      <c r="E262" s="92" t="s">
        <v>345</v>
      </c>
      <c r="F262" s="66" t="s">
        <v>3753</v>
      </c>
      <c r="G262" s="66" t="s">
        <v>2884</v>
      </c>
      <c r="H262" s="82" t="s">
        <v>672</v>
      </c>
      <c r="I262" s="67">
        <v>1</v>
      </c>
      <c r="J262" s="67">
        <v>1</v>
      </c>
      <c r="K262" s="88" t="s">
        <v>673</v>
      </c>
      <c r="L262" s="88" t="s">
        <v>480</v>
      </c>
      <c r="M262" s="67">
        <v>2014</v>
      </c>
      <c r="N262" s="97" t="s">
        <v>5036</v>
      </c>
      <c r="O262" s="77" t="s">
        <v>2582</v>
      </c>
    </row>
    <row r="263" spans="1:15" ht="25.5" hidden="1">
      <c r="A263" s="64">
        <v>262</v>
      </c>
      <c r="B263" s="65" t="s">
        <v>1446</v>
      </c>
      <c r="C263" s="88" t="s">
        <v>163</v>
      </c>
      <c r="D263" s="92" t="s">
        <v>346</v>
      </c>
      <c r="E263" s="92" t="s">
        <v>347</v>
      </c>
      <c r="F263" s="66" t="s">
        <v>3754</v>
      </c>
      <c r="G263" s="66" t="s">
        <v>2885</v>
      </c>
      <c r="H263" s="82" t="s">
        <v>826</v>
      </c>
      <c r="I263" s="67">
        <v>1</v>
      </c>
      <c r="J263" s="67">
        <v>1</v>
      </c>
      <c r="K263" s="88" t="s">
        <v>674</v>
      </c>
      <c r="L263" s="88" t="s">
        <v>166</v>
      </c>
      <c r="M263" s="67">
        <v>2014</v>
      </c>
      <c r="N263" s="97" t="s">
        <v>5035</v>
      </c>
      <c r="O263" s="77" t="s">
        <v>2582</v>
      </c>
    </row>
    <row r="264" spans="1:15" ht="25.5" hidden="1">
      <c r="A264" s="64">
        <v>263</v>
      </c>
      <c r="B264" s="65" t="s">
        <v>1446</v>
      </c>
      <c r="C264" s="88" t="s">
        <v>163</v>
      </c>
      <c r="D264" s="92" t="s">
        <v>4437</v>
      </c>
      <c r="E264" s="92" t="s">
        <v>348</v>
      </c>
      <c r="F264" s="66" t="s">
        <v>3755</v>
      </c>
      <c r="G264" s="66" t="s">
        <v>2886</v>
      </c>
      <c r="H264" s="82" t="s">
        <v>827</v>
      </c>
      <c r="I264" s="67">
        <v>1</v>
      </c>
      <c r="J264" s="67">
        <v>1</v>
      </c>
      <c r="K264" s="88" t="s">
        <v>600</v>
      </c>
      <c r="L264" s="88" t="s">
        <v>166</v>
      </c>
      <c r="M264" s="67">
        <v>2014</v>
      </c>
      <c r="N264" s="97" t="s">
        <v>5034</v>
      </c>
      <c r="O264" s="77" t="s">
        <v>2582</v>
      </c>
    </row>
    <row r="265" spans="1:15" hidden="1">
      <c r="A265" s="64">
        <v>264</v>
      </c>
      <c r="B265" s="65" t="s">
        <v>1446</v>
      </c>
      <c r="C265" s="88" t="s">
        <v>163</v>
      </c>
      <c r="D265" s="92" t="s">
        <v>349</v>
      </c>
      <c r="E265" s="92" t="s">
        <v>350</v>
      </c>
      <c r="F265" s="66" t="s">
        <v>3756</v>
      </c>
      <c r="G265" s="66" t="s">
        <v>2887</v>
      </c>
      <c r="H265" s="82" t="s">
        <v>472</v>
      </c>
      <c r="I265" s="67">
        <v>1</v>
      </c>
      <c r="J265" s="67">
        <v>1</v>
      </c>
      <c r="K265" s="88" t="s">
        <v>473</v>
      </c>
      <c r="L265" s="88" t="s">
        <v>166</v>
      </c>
      <c r="M265" s="67">
        <v>2014</v>
      </c>
      <c r="N265" s="97" t="s">
        <v>5033</v>
      </c>
      <c r="O265" s="77" t="s">
        <v>2582</v>
      </c>
    </row>
    <row r="266" spans="1:15" ht="25.5" hidden="1">
      <c r="A266" s="64">
        <v>265</v>
      </c>
      <c r="B266" s="65" t="s">
        <v>1446</v>
      </c>
      <c r="C266" s="88" t="s">
        <v>625</v>
      </c>
      <c r="D266" s="92" t="s">
        <v>351</v>
      </c>
      <c r="E266" s="92" t="s">
        <v>352</v>
      </c>
      <c r="F266" s="66" t="s">
        <v>3757</v>
      </c>
      <c r="G266" s="66" t="s">
        <v>2888</v>
      </c>
      <c r="H266" s="82" t="s">
        <v>675</v>
      </c>
      <c r="I266" s="67">
        <v>1</v>
      </c>
      <c r="J266" s="67">
        <v>1</v>
      </c>
      <c r="K266" s="88" t="s">
        <v>676</v>
      </c>
      <c r="L266" s="88" t="s">
        <v>628</v>
      </c>
      <c r="M266" s="67">
        <v>2014</v>
      </c>
      <c r="N266" s="97" t="s">
        <v>5032</v>
      </c>
      <c r="O266" s="77" t="s">
        <v>2582</v>
      </c>
    </row>
    <row r="267" spans="1:15" ht="25.5" hidden="1">
      <c r="A267" s="64">
        <v>266</v>
      </c>
      <c r="B267" s="65" t="s">
        <v>1446</v>
      </c>
      <c r="C267" s="88" t="s">
        <v>481</v>
      </c>
      <c r="D267" s="92" t="s">
        <v>353</v>
      </c>
      <c r="E267" s="92" t="s">
        <v>354</v>
      </c>
      <c r="F267" s="66" t="s">
        <v>3758</v>
      </c>
      <c r="G267" s="66" t="s">
        <v>2889</v>
      </c>
      <c r="H267" s="82" t="s">
        <v>514</v>
      </c>
      <c r="I267" s="67">
        <v>1</v>
      </c>
      <c r="J267" s="67">
        <v>1</v>
      </c>
      <c r="K267" s="88" t="s">
        <v>515</v>
      </c>
      <c r="L267" s="88" t="s">
        <v>305</v>
      </c>
      <c r="M267" s="67">
        <v>2014</v>
      </c>
      <c r="N267" s="97" t="s">
        <v>5058</v>
      </c>
      <c r="O267" s="77" t="s">
        <v>2582</v>
      </c>
    </row>
    <row r="268" spans="1:15" ht="25.5" hidden="1">
      <c r="A268" s="64">
        <v>267</v>
      </c>
      <c r="B268" s="65" t="s">
        <v>1446</v>
      </c>
      <c r="C268" s="88" t="s">
        <v>163</v>
      </c>
      <c r="D268" s="92" t="s">
        <v>355</v>
      </c>
      <c r="E268" s="92" t="s">
        <v>356</v>
      </c>
      <c r="F268" s="66" t="s">
        <v>3759</v>
      </c>
      <c r="G268" s="66" t="s">
        <v>2890</v>
      </c>
      <c r="H268" s="82" t="s">
        <v>4590</v>
      </c>
      <c r="I268" s="67">
        <v>1</v>
      </c>
      <c r="J268" s="67">
        <v>1</v>
      </c>
      <c r="K268" s="88" t="s">
        <v>4591</v>
      </c>
      <c r="L268" s="88" t="s">
        <v>305</v>
      </c>
      <c r="M268" s="67">
        <v>2010</v>
      </c>
      <c r="N268" s="97" t="s">
        <v>5057</v>
      </c>
      <c r="O268" s="77" t="s">
        <v>2582</v>
      </c>
    </row>
    <row r="269" spans="1:15" ht="25.5" hidden="1">
      <c r="A269" s="64">
        <v>268</v>
      </c>
      <c r="B269" s="65" t="s">
        <v>1446</v>
      </c>
      <c r="C269" s="88" t="s">
        <v>487</v>
      </c>
      <c r="D269" s="92" t="s">
        <v>357</v>
      </c>
      <c r="E269" s="92" t="s">
        <v>358</v>
      </c>
      <c r="F269" s="66" t="s">
        <v>3760</v>
      </c>
      <c r="G269" s="66" t="s">
        <v>2891</v>
      </c>
      <c r="H269" s="82" t="s">
        <v>677</v>
      </c>
      <c r="I269" s="67">
        <v>1</v>
      </c>
      <c r="J269" s="67">
        <v>1</v>
      </c>
      <c r="K269" s="88" t="s">
        <v>678</v>
      </c>
      <c r="L269" s="88" t="s">
        <v>305</v>
      </c>
      <c r="M269" s="67">
        <v>2014</v>
      </c>
      <c r="N269" s="97" t="s">
        <v>5056</v>
      </c>
      <c r="O269" s="77" t="s">
        <v>2582</v>
      </c>
    </row>
    <row r="270" spans="1:15" ht="25.5" hidden="1">
      <c r="A270" s="64">
        <v>269</v>
      </c>
      <c r="B270" s="65" t="s">
        <v>1446</v>
      </c>
      <c r="C270" s="88" t="s">
        <v>625</v>
      </c>
      <c r="D270" s="92" t="s">
        <v>1825</v>
      </c>
      <c r="E270" s="92" t="s">
        <v>1826</v>
      </c>
      <c r="F270" s="66" t="s">
        <v>3761</v>
      </c>
      <c r="G270" s="66" t="s">
        <v>2892</v>
      </c>
      <c r="H270" s="82" t="s">
        <v>474</v>
      </c>
      <c r="I270" s="67">
        <v>1</v>
      </c>
      <c r="J270" s="67">
        <v>1</v>
      </c>
      <c r="K270" s="88" t="s">
        <v>475</v>
      </c>
      <c r="L270" s="88" t="s">
        <v>305</v>
      </c>
      <c r="M270" s="67">
        <v>2014</v>
      </c>
      <c r="N270" s="97" t="s">
        <v>5055</v>
      </c>
      <c r="O270" s="77" t="s">
        <v>2582</v>
      </c>
    </row>
    <row r="271" spans="1:15" hidden="1">
      <c r="A271" s="64">
        <v>270</v>
      </c>
      <c r="B271" s="65" t="s">
        <v>1446</v>
      </c>
      <c r="C271" s="88" t="s">
        <v>477</v>
      </c>
      <c r="D271" s="92" t="s">
        <v>4433</v>
      </c>
      <c r="E271" s="92" t="s">
        <v>1827</v>
      </c>
      <c r="F271" s="66" t="s">
        <v>3762</v>
      </c>
      <c r="G271" s="66" t="s">
        <v>2893</v>
      </c>
      <c r="H271" s="82" t="s">
        <v>679</v>
      </c>
      <c r="I271" s="67">
        <v>1</v>
      </c>
      <c r="J271" s="67">
        <v>1</v>
      </c>
      <c r="K271" s="88" t="s">
        <v>680</v>
      </c>
      <c r="L271" s="88" t="s">
        <v>480</v>
      </c>
      <c r="M271" s="67">
        <v>2013</v>
      </c>
      <c r="N271" s="97" t="s">
        <v>5054</v>
      </c>
      <c r="O271" s="77" t="s">
        <v>2582</v>
      </c>
    </row>
    <row r="272" spans="1:15" hidden="1">
      <c r="A272" s="64">
        <v>271</v>
      </c>
      <c r="B272" s="65" t="s">
        <v>1446</v>
      </c>
      <c r="C272" s="88" t="s">
        <v>1624</v>
      </c>
      <c r="D272" s="92" t="s">
        <v>1828</v>
      </c>
      <c r="E272" s="92" t="s">
        <v>1829</v>
      </c>
      <c r="F272" s="66" t="s">
        <v>3763</v>
      </c>
      <c r="G272" s="66" t="s">
        <v>2894</v>
      </c>
      <c r="H272" s="82" t="s">
        <v>476</v>
      </c>
      <c r="I272" s="67">
        <v>1</v>
      </c>
      <c r="J272" s="67">
        <v>1</v>
      </c>
      <c r="K272" s="88" t="s">
        <v>459</v>
      </c>
      <c r="L272" s="88" t="s">
        <v>305</v>
      </c>
      <c r="M272" s="67">
        <v>2014</v>
      </c>
      <c r="N272" s="97" t="s">
        <v>5053</v>
      </c>
      <c r="O272" s="77" t="s">
        <v>2582</v>
      </c>
    </row>
    <row r="273" spans="1:15" hidden="1">
      <c r="A273" s="64">
        <v>272</v>
      </c>
      <c r="B273" s="65" t="s">
        <v>1446</v>
      </c>
      <c r="C273" s="88" t="s">
        <v>163</v>
      </c>
      <c r="D273" s="92" t="s">
        <v>1830</v>
      </c>
      <c r="E273" s="92" t="s">
        <v>1831</v>
      </c>
      <c r="F273" s="66" t="s">
        <v>3764</v>
      </c>
      <c r="G273" s="66" t="s">
        <v>2895</v>
      </c>
      <c r="H273" s="82" t="s">
        <v>491</v>
      </c>
      <c r="I273" s="67">
        <v>1</v>
      </c>
      <c r="J273" s="67">
        <v>1</v>
      </c>
      <c r="K273" s="88" t="s">
        <v>492</v>
      </c>
      <c r="L273" s="88" t="s">
        <v>166</v>
      </c>
      <c r="M273" s="67">
        <v>2014</v>
      </c>
      <c r="N273" s="97" t="s">
        <v>3300</v>
      </c>
      <c r="O273" s="77" t="s">
        <v>2582</v>
      </c>
    </row>
    <row r="274" spans="1:15" ht="25.5" hidden="1">
      <c r="A274" s="64">
        <v>273</v>
      </c>
      <c r="B274" s="65" t="s">
        <v>1446</v>
      </c>
      <c r="C274" s="88" t="s">
        <v>163</v>
      </c>
      <c r="D274" s="92" t="s">
        <v>4563</v>
      </c>
      <c r="E274" s="92" t="s">
        <v>1832</v>
      </c>
      <c r="F274" s="66" t="s">
        <v>3765</v>
      </c>
      <c r="G274" s="66" t="s">
        <v>2896</v>
      </c>
      <c r="H274" s="82" t="s">
        <v>681</v>
      </c>
      <c r="I274" s="67">
        <v>1</v>
      </c>
      <c r="J274" s="67">
        <v>1</v>
      </c>
      <c r="K274" s="88" t="s">
        <v>682</v>
      </c>
      <c r="L274" s="88" t="s">
        <v>166</v>
      </c>
      <c r="M274" s="67">
        <v>2014</v>
      </c>
      <c r="N274" s="97" t="s">
        <v>5052</v>
      </c>
      <c r="O274" s="77" t="s">
        <v>2582</v>
      </c>
    </row>
    <row r="275" spans="1:15" ht="25.5" hidden="1">
      <c r="A275" s="64">
        <v>274</v>
      </c>
      <c r="B275" s="65" t="s">
        <v>1446</v>
      </c>
      <c r="C275" s="88" t="s">
        <v>619</v>
      </c>
      <c r="D275" s="92" t="s">
        <v>4517</v>
      </c>
      <c r="E275" s="92" t="s">
        <v>1833</v>
      </c>
      <c r="F275" s="66" t="s">
        <v>3766</v>
      </c>
      <c r="G275" s="66" t="s">
        <v>2897</v>
      </c>
      <c r="H275" s="82" t="s">
        <v>4592</v>
      </c>
      <c r="I275" s="67">
        <v>1</v>
      </c>
      <c r="J275" s="67">
        <v>1</v>
      </c>
      <c r="K275" s="88" t="s">
        <v>4593</v>
      </c>
      <c r="L275" s="88" t="s">
        <v>305</v>
      </c>
      <c r="M275" s="67">
        <v>2014</v>
      </c>
      <c r="N275" s="97" t="s">
        <v>5051</v>
      </c>
      <c r="O275" s="77" t="s">
        <v>2582</v>
      </c>
    </row>
    <row r="276" spans="1:15" ht="25.5" hidden="1">
      <c r="A276" s="64">
        <v>275</v>
      </c>
      <c r="B276" s="65" t="s">
        <v>1446</v>
      </c>
      <c r="C276" s="88" t="s">
        <v>625</v>
      </c>
      <c r="D276" s="92" t="s">
        <v>1834</v>
      </c>
      <c r="E276" s="92" t="s">
        <v>1835</v>
      </c>
      <c r="F276" s="66" t="s">
        <v>3767</v>
      </c>
      <c r="G276" s="66" t="s">
        <v>2898</v>
      </c>
      <c r="H276" s="82" t="s">
        <v>4594</v>
      </c>
      <c r="I276" s="67">
        <v>1</v>
      </c>
      <c r="J276" s="67">
        <v>1</v>
      </c>
      <c r="K276" s="88" t="s">
        <v>4595</v>
      </c>
      <c r="L276" s="88" t="s">
        <v>628</v>
      </c>
      <c r="M276" s="67">
        <v>2014</v>
      </c>
      <c r="N276" s="97" t="s">
        <v>5050</v>
      </c>
      <c r="O276" s="77" t="s">
        <v>2582</v>
      </c>
    </row>
    <row r="277" spans="1:15" hidden="1">
      <c r="A277" s="64">
        <v>276</v>
      </c>
      <c r="B277" s="65" t="s">
        <v>1446</v>
      </c>
      <c r="C277" s="88" t="s">
        <v>487</v>
      </c>
      <c r="D277" s="92" t="s">
        <v>1836</v>
      </c>
      <c r="E277" s="92" t="s">
        <v>1837</v>
      </c>
      <c r="F277" s="66" t="s">
        <v>3768</v>
      </c>
      <c r="G277" s="66" t="s">
        <v>2899</v>
      </c>
      <c r="H277" s="82" t="s">
        <v>683</v>
      </c>
      <c r="I277" s="67">
        <v>1</v>
      </c>
      <c r="J277" s="67">
        <v>1</v>
      </c>
      <c r="K277" s="88" t="s">
        <v>684</v>
      </c>
      <c r="L277" s="88" t="s">
        <v>305</v>
      </c>
      <c r="M277" s="67">
        <v>2014</v>
      </c>
      <c r="N277" s="97" t="s">
        <v>5049</v>
      </c>
      <c r="O277" s="77" t="s">
        <v>2582</v>
      </c>
    </row>
    <row r="278" spans="1:15" ht="25.5" hidden="1">
      <c r="A278" s="64">
        <v>277</v>
      </c>
      <c r="B278" s="65" t="s">
        <v>1446</v>
      </c>
      <c r="C278" s="88" t="s">
        <v>163</v>
      </c>
      <c r="D278" s="92" t="s">
        <v>2569</v>
      </c>
      <c r="E278" s="92" t="s">
        <v>1838</v>
      </c>
      <c r="F278" s="66" t="s">
        <v>3769</v>
      </c>
      <c r="G278" s="66" t="s">
        <v>2900</v>
      </c>
      <c r="H278" s="82" t="s">
        <v>685</v>
      </c>
      <c r="I278" s="67">
        <v>1</v>
      </c>
      <c r="J278" s="67">
        <v>1</v>
      </c>
      <c r="K278" s="88" t="s">
        <v>686</v>
      </c>
      <c r="L278" s="88" t="s">
        <v>166</v>
      </c>
      <c r="M278" s="67">
        <v>2014</v>
      </c>
      <c r="N278" s="97" t="s">
        <v>5048</v>
      </c>
      <c r="O278" s="77" t="s">
        <v>2582</v>
      </c>
    </row>
    <row r="279" spans="1:15" ht="25.5" hidden="1">
      <c r="A279" s="64">
        <v>278</v>
      </c>
      <c r="B279" s="65" t="s">
        <v>306</v>
      </c>
      <c r="C279" s="88" t="s">
        <v>741</v>
      </c>
      <c r="D279" s="92" t="s">
        <v>1839</v>
      </c>
      <c r="E279" s="92" t="s">
        <v>1840</v>
      </c>
      <c r="F279" s="66" t="s">
        <v>3770</v>
      </c>
      <c r="G279" s="66" t="s">
        <v>2901</v>
      </c>
      <c r="H279" s="82" t="s">
        <v>742</v>
      </c>
      <c r="I279" s="67">
        <v>1</v>
      </c>
      <c r="J279" s="67">
        <v>1</v>
      </c>
      <c r="K279" s="88" t="s">
        <v>743</v>
      </c>
      <c r="L279" s="88" t="s">
        <v>690</v>
      </c>
      <c r="M279" s="67">
        <v>2013</v>
      </c>
      <c r="N279" s="97" t="s">
        <v>5047</v>
      </c>
      <c r="O279" s="77" t="s">
        <v>2583</v>
      </c>
    </row>
    <row r="280" spans="1:15" hidden="1">
      <c r="A280" s="64">
        <v>279</v>
      </c>
      <c r="B280" s="65" t="s">
        <v>306</v>
      </c>
      <c r="C280" s="88" t="s">
        <v>694</v>
      </c>
      <c r="D280" s="92" t="s">
        <v>1841</v>
      </c>
      <c r="E280" s="92" t="s">
        <v>1842</v>
      </c>
      <c r="F280" s="66" t="s">
        <v>3771</v>
      </c>
      <c r="G280" s="66" t="s">
        <v>2902</v>
      </c>
      <c r="H280" s="82" t="s">
        <v>695</v>
      </c>
      <c r="I280" s="67">
        <v>1</v>
      </c>
      <c r="J280" s="67">
        <v>1</v>
      </c>
      <c r="K280" s="88" t="s">
        <v>696</v>
      </c>
      <c r="L280" s="88" t="s">
        <v>690</v>
      </c>
      <c r="M280" s="67">
        <v>2013</v>
      </c>
      <c r="N280" s="97" t="s">
        <v>5046</v>
      </c>
      <c r="O280" s="77" t="s">
        <v>2583</v>
      </c>
    </row>
    <row r="281" spans="1:15" hidden="1">
      <c r="A281" s="64">
        <v>280</v>
      </c>
      <c r="B281" s="65" t="s">
        <v>306</v>
      </c>
      <c r="C281" s="88" t="s">
        <v>1127</v>
      </c>
      <c r="D281" s="92" t="s">
        <v>1843</v>
      </c>
      <c r="E281" s="92" t="s">
        <v>1844</v>
      </c>
      <c r="F281" s="66" t="s">
        <v>3772</v>
      </c>
      <c r="G281" s="66" t="s">
        <v>2903</v>
      </c>
      <c r="H281" s="82" t="s">
        <v>770</v>
      </c>
      <c r="I281" s="67">
        <v>1</v>
      </c>
      <c r="J281" s="67">
        <v>1</v>
      </c>
      <c r="K281" s="88" t="s">
        <v>4605</v>
      </c>
      <c r="L281" s="88" t="s">
        <v>690</v>
      </c>
      <c r="M281" s="67">
        <v>2013</v>
      </c>
      <c r="N281" s="97" t="s">
        <v>5045</v>
      </c>
      <c r="O281" s="77" t="s">
        <v>2583</v>
      </c>
    </row>
    <row r="282" spans="1:15" hidden="1">
      <c r="A282" s="64">
        <v>281</v>
      </c>
      <c r="B282" s="65" t="s">
        <v>306</v>
      </c>
      <c r="C282" s="88" t="s">
        <v>744</v>
      </c>
      <c r="D282" s="92" t="s">
        <v>1845</v>
      </c>
      <c r="E282" s="92" t="s">
        <v>1846</v>
      </c>
      <c r="F282" s="66" t="s">
        <v>3773</v>
      </c>
      <c r="G282" s="66" t="s">
        <v>2904</v>
      </c>
      <c r="H282" s="82" t="s">
        <v>745</v>
      </c>
      <c r="I282" s="67">
        <v>1</v>
      </c>
      <c r="J282" s="67">
        <v>1</v>
      </c>
      <c r="K282" s="88" t="s">
        <v>746</v>
      </c>
      <c r="L282" s="88" t="s">
        <v>690</v>
      </c>
      <c r="M282" s="67">
        <v>2013</v>
      </c>
      <c r="N282" s="97" t="s">
        <v>5044</v>
      </c>
      <c r="O282" s="77" t="s">
        <v>2583</v>
      </c>
    </row>
    <row r="283" spans="1:15" hidden="1">
      <c r="A283" s="64">
        <v>282</v>
      </c>
      <c r="B283" s="65" t="s">
        <v>306</v>
      </c>
      <c r="C283" s="88" t="s">
        <v>771</v>
      </c>
      <c r="D283" s="92" t="s">
        <v>1847</v>
      </c>
      <c r="E283" s="92" t="s">
        <v>1848</v>
      </c>
      <c r="F283" s="66" t="s">
        <v>3774</v>
      </c>
      <c r="G283" s="66" t="s">
        <v>2905</v>
      </c>
      <c r="H283" s="82" t="s">
        <v>772</v>
      </c>
      <c r="I283" s="67">
        <v>1</v>
      </c>
      <c r="J283" s="67">
        <v>1</v>
      </c>
      <c r="K283" s="88" t="s">
        <v>773</v>
      </c>
      <c r="L283" s="88" t="s">
        <v>690</v>
      </c>
      <c r="M283" s="67">
        <v>2013</v>
      </c>
      <c r="N283" s="97" t="s">
        <v>5043</v>
      </c>
      <c r="O283" s="77" t="s">
        <v>2583</v>
      </c>
    </row>
    <row r="284" spans="1:15" ht="25.5" hidden="1">
      <c r="A284" s="64">
        <v>283</v>
      </c>
      <c r="B284" s="65" t="s">
        <v>306</v>
      </c>
      <c r="C284" s="88" t="s">
        <v>777</v>
      </c>
      <c r="D284" s="92" t="s">
        <v>1849</v>
      </c>
      <c r="E284" s="92" t="s">
        <v>1850</v>
      </c>
      <c r="F284" s="66" t="s">
        <v>3775</v>
      </c>
      <c r="G284" s="66" t="s">
        <v>2906</v>
      </c>
      <c r="H284" s="82" t="s">
        <v>778</v>
      </c>
      <c r="I284" s="67">
        <v>1</v>
      </c>
      <c r="J284" s="67">
        <v>1</v>
      </c>
      <c r="K284" s="88" t="s">
        <v>779</v>
      </c>
      <c r="L284" s="88" t="s">
        <v>690</v>
      </c>
      <c r="M284" s="67">
        <v>2013</v>
      </c>
      <c r="N284" s="97" t="s">
        <v>5065</v>
      </c>
      <c r="O284" s="77" t="s">
        <v>2583</v>
      </c>
    </row>
    <row r="285" spans="1:15" ht="25.5" hidden="1">
      <c r="A285" s="64">
        <v>284</v>
      </c>
      <c r="B285" s="65" t="s">
        <v>306</v>
      </c>
      <c r="C285" s="88" t="s">
        <v>738</v>
      </c>
      <c r="D285" s="92" t="s">
        <v>1851</v>
      </c>
      <c r="E285" s="92" t="s">
        <v>1852</v>
      </c>
      <c r="F285" s="66" t="s">
        <v>3776</v>
      </c>
      <c r="G285" s="66" t="s">
        <v>2907</v>
      </c>
      <c r="H285" s="82" t="s">
        <v>739</v>
      </c>
      <c r="I285" s="67">
        <v>1</v>
      </c>
      <c r="J285" s="67">
        <v>1</v>
      </c>
      <c r="K285" s="88" t="s">
        <v>740</v>
      </c>
      <c r="L285" s="88" t="s">
        <v>690</v>
      </c>
      <c r="M285" s="67">
        <v>2013</v>
      </c>
      <c r="N285" s="97" t="s">
        <v>5064</v>
      </c>
      <c r="O285" s="77" t="s">
        <v>2583</v>
      </c>
    </row>
    <row r="286" spans="1:15" s="62" customFormat="1" hidden="1">
      <c r="A286" s="64">
        <v>285</v>
      </c>
      <c r="B286" s="68" t="s">
        <v>306</v>
      </c>
      <c r="C286" s="89" t="s">
        <v>762</v>
      </c>
      <c r="D286" s="93" t="s">
        <v>1853</v>
      </c>
      <c r="E286" s="93" t="s">
        <v>1854</v>
      </c>
      <c r="F286" s="69" t="s">
        <v>3777</v>
      </c>
      <c r="G286" s="69" t="s">
        <v>2908</v>
      </c>
      <c r="H286" s="83" t="s">
        <v>763</v>
      </c>
      <c r="I286" s="70">
        <v>1</v>
      </c>
      <c r="J286" s="70">
        <v>1</v>
      </c>
      <c r="K286" s="89" t="s">
        <v>764</v>
      </c>
      <c r="L286" s="89" t="s">
        <v>690</v>
      </c>
      <c r="M286" s="70">
        <v>2013</v>
      </c>
      <c r="N286" s="97" t="s">
        <v>5063</v>
      </c>
      <c r="O286" s="70" t="s">
        <v>2583</v>
      </c>
    </row>
    <row r="287" spans="1:15" ht="38.25" hidden="1">
      <c r="A287" s="64">
        <v>286</v>
      </c>
      <c r="B287" s="65" t="s">
        <v>1107</v>
      </c>
      <c r="C287" s="88" t="s">
        <v>747</v>
      </c>
      <c r="D287" s="92" t="s">
        <v>1855</v>
      </c>
      <c r="E287" s="92" t="s">
        <v>1856</v>
      </c>
      <c r="F287" s="66" t="s">
        <v>3778</v>
      </c>
      <c r="G287" s="66" t="s">
        <v>2909</v>
      </c>
      <c r="H287" s="82" t="s">
        <v>765</v>
      </c>
      <c r="I287" s="67">
        <v>1</v>
      </c>
      <c r="J287" s="67">
        <v>1</v>
      </c>
      <c r="K287" s="88" t="s">
        <v>766</v>
      </c>
      <c r="L287" s="88" t="s">
        <v>690</v>
      </c>
      <c r="M287" s="67">
        <v>2013</v>
      </c>
      <c r="N287" s="97" t="s">
        <v>5062</v>
      </c>
      <c r="O287" s="77" t="s">
        <v>2583</v>
      </c>
    </row>
    <row r="288" spans="1:15" hidden="1">
      <c r="A288" s="64">
        <v>287</v>
      </c>
      <c r="B288" s="65" t="s">
        <v>1107</v>
      </c>
      <c r="C288" s="88" t="s">
        <v>747</v>
      </c>
      <c r="D288" s="92" t="s">
        <v>1857</v>
      </c>
      <c r="E288" s="92" t="s">
        <v>345</v>
      </c>
      <c r="F288" s="66" t="s">
        <v>3779</v>
      </c>
      <c r="G288" s="66" t="s">
        <v>2910</v>
      </c>
      <c r="H288" s="82" t="s">
        <v>748</v>
      </c>
      <c r="I288" s="67">
        <v>1</v>
      </c>
      <c r="J288" s="67">
        <v>1</v>
      </c>
      <c r="K288" s="88" t="s">
        <v>749</v>
      </c>
      <c r="L288" s="88" t="s">
        <v>690</v>
      </c>
      <c r="M288" s="67">
        <v>2013</v>
      </c>
      <c r="N288" s="97" t="s">
        <v>5061</v>
      </c>
      <c r="O288" s="77" t="s">
        <v>2583</v>
      </c>
    </row>
    <row r="289" spans="1:15" ht="25.5" hidden="1">
      <c r="A289" s="64">
        <v>288</v>
      </c>
      <c r="B289" s="65" t="s">
        <v>1446</v>
      </c>
      <c r="C289" s="88" t="s">
        <v>697</v>
      </c>
      <c r="D289" s="92" t="s">
        <v>1858</v>
      </c>
      <c r="E289" s="92" t="s">
        <v>1859</v>
      </c>
      <c r="F289" s="66" t="s">
        <v>3780</v>
      </c>
      <c r="G289" s="66" t="s">
        <v>2911</v>
      </c>
      <c r="H289" s="82" t="s">
        <v>698</v>
      </c>
      <c r="I289" s="67">
        <v>1</v>
      </c>
      <c r="J289" s="67">
        <v>1</v>
      </c>
      <c r="K289" s="88" t="s">
        <v>460</v>
      </c>
      <c r="L289" s="88" t="s">
        <v>690</v>
      </c>
      <c r="M289" s="67">
        <v>2010</v>
      </c>
      <c r="N289" s="97" t="s">
        <v>5060</v>
      </c>
      <c r="O289" s="77" t="s">
        <v>2583</v>
      </c>
    </row>
    <row r="290" spans="1:15" ht="25.5" hidden="1">
      <c r="A290" s="64">
        <v>289</v>
      </c>
      <c r="B290" s="65" t="s">
        <v>1446</v>
      </c>
      <c r="C290" s="88" t="s">
        <v>767</v>
      </c>
      <c r="D290" s="92" t="s">
        <v>1860</v>
      </c>
      <c r="E290" s="92" t="s">
        <v>1861</v>
      </c>
      <c r="F290" s="66" t="s">
        <v>3781</v>
      </c>
      <c r="G290" s="66" t="s">
        <v>2912</v>
      </c>
      <c r="H290" s="82" t="s">
        <v>768</v>
      </c>
      <c r="I290" s="67">
        <v>1</v>
      </c>
      <c r="J290" s="67">
        <v>1</v>
      </c>
      <c r="K290" s="88" t="s">
        <v>769</v>
      </c>
      <c r="L290" s="88" t="s">
        <v>690</v>
      </c>
      <c r="M290" s="67">
        <v>2013</v>
      </c>
      <c r="N290" s="97" t="s">
        <v>5059</v>
      </c>
      <c r="O290" s="77" t="s">
        <v>2583</v>
      </c>
    </row>
    <row r="291" spans="1:15" hidden="1">
      <c r="A291" s="64">
        <v>290</v>
      </c>
      <c r="B291" s="65" t="s">
        <v>1446</v>
      </c>
      <c r="C291" s="88" t="s">
        <v>756</v>
      </c>
      <c r="D291" s="92" t="s">
        <v>1862</v>
      </c>
      <c r="E291" s="92" t="s">
        <v>1863</v>
      </c>
      <c r="F291" s="66" t="s">
        <v>3782</v>
      </c>
      <c r="G291" s="66" t="s">
        <v>2913</v>
      </c>
      <c r="H291" s="82" t="s">
        <v>757</v>
      </c>
      <c r="I291" s="67">
        <v>1</v>
      </c>
      <c r="J291" s="67">
        <v>1</v>
      </c>
      <c r="K291" s="88" t="s">
        <v>758</v>
      </c>
      <c r="L291" s="88" t="s">
        <v>690</v>
      </c>
      <c r="M291" s="67">
        <v>2012</v>
      </c>
      <c r="N291" s="97" t="s">
        <v>5078</v>
      </c>
      <c r="O291" s="77" t="s">
        <v>2583</v>
      </c>
    </row>
    <row r="292" spans="1:15" hidden="1">
      <c r="A292" s="64">
        <v>291</v>
      </c>
      <c r="B292" s="65" t="s">
        <v>1446</v>
      </c>
      <c r="C292" s="88" t="s">
        <v>697</v>
      </c>
      <c r="D292" s="92" t="s">
        <v>1864</v>
      </c>
      <c r="E292" s="92" t="s">
        <v>1863</v>
      </c>
      <c r="F292" s="66" t="s">
        <v>3783</v>
      </c>
      <c r="G292" s="66" t="s">
        <v>2914</v>
      </c>
      <c r="H292" s="82" t="s">
        <v>731</v>
      </c>
      <c r="I292" s="67">
        <v>1</v>
      </c>
      <c r="J292" s="67">
        <v>1</v>
      </c>
      <c r="K292" s="88" t="s">
        <v>461</v>
      </c>
      <c r="L292" s="88" t="s">
        <v>690</v>
      </c>
      <c r="M292" s="67">
        <v>2010</v>
      </c>
      <c r="N292" s="97" t="s">
        <v>5079</v>
      </c>
      <c r="O292" s="77" t="s">
        <v>2583</v>
      </c>
    </row>
    <row r="293" spans="1:15" ht="25.5" hidden="1">
      <c r="A293" s="64">
        <v>292</v>
      </c>
      <c r="B293" s="65" t="s">
        <v>1446</v>
      </c>
      <c r="C293" s="88" t="s">
        <v>691</v>
      </c>
      <c r="D293" s="92" t="s">
        <v>1865</v>
      </c>
      <c r="E293" s="92" t="s">
        <v>1866</v>
      </c>
      <c r="F293" s="66" t="s">
        <v>3784</v>
      </c>
      <c r="G293" s="66" t="s">
        <v>2915</v>
      </c>
      <c r="H293" s="82" t="s">
        <v>692</v>
      </c>
      <c r="I293" s="67">
        <v>1</v>
      </c>
      <c r="J293" s="67">
        <v>1</v>
      </c>
      <c r="K293" s="88" t="s">
        <v>693</v>
      </c>
      <c r="L293" s="88" t="s">
        <v>690</v>
      </c>
      <c r="M293" s="67">
        <v>2014</v>
      </c>
      <c r="N293" s="97" t="s">
        <v>5080</v>
      </c>
      <c r="O293" s="77" t="s">
        <v>2583</v>
      </c>
    </row>
    <row r="294" spans="1:15" hidden="1">
      <c r="A294" s="64">
        <v>293</v>
      </c>
      <c r="B294" s="65" t="s">
        <v>1446</v>
      </c>
      <c r="C294" s="88" t="s">
        <v>687</v>
      </c>
      <c r="D294" s="92" t="s">
        <v>1867</v>
      </c>
      <c r="E294" s="92" t="s">
        <v>1868</v>
      </c>
      <c r="F294" s="66" t="s">
        <v>3785</v>
      </c>
      <c r="G294" s="66" t="s">
        <v>2916</v>
      </c>
      <c r="H294" s="82" t="s">
        <v>688</v>
      </c>
      <c r="I294" s="67">
        <v>1</v>
      </c>
      <c r="J294" s="67">
        <v>1</v>
      </c>
      <c r="K294" s="88" t="s">
        <v>689</v>
      </c>
      <c r="L294" s="88" t="s">
        <v>690</v>
      </c>
      <c r="M294" s="67">
        <v>2013</v>
      </c>
      <c r="N294" s="97" t="s">
        <v>5081</v>
      </c>
      <c r="O294" s="77" t="s">
        <v>2583</v>
      </c>
    </row>
    <row r="295" spans="1:15" hidden="1">
      <c r="A295" s="64">
        <v>294</v>
      </c>
      <c r="B295" s="65" t="s">
        <v>1446</v>
      </c>
      <c r="C295" s="88" t="s">
        <v>625</v>
      </c>
      <c r="D295" s="92" t="s">
        <v>1869</v>
      </c>
      <c r="E295" s="92" t="s">
        <v>1870</v>
      </c>
      <c r="F295" s="66" t="s">
        <v>3786</v>
      </c>
      <c r="G295" s="66" t="s">
        <v>2917</v>
      </c>
      <c r="H295" s="82" t="s">
        <v>732</v>
      </c>
      <c r="I295" s="67">
        <v>1</v>
      </c>
      <c r="J295" s="67">
        <v>1</v>
      </c>
      <c r="K295" s="88" t="s">
        <v>733</v>
      </c>
      <c r="L295" s="88" t="s">
        <v>690</v>
      </c>
      <c r="M295" s="67">
        <v>2014</v>
      </c>
      <c r="N295" s="97" t="s">
        <v>5077</v>
      </c>
      <c r="O295" s="77" t="s">
        <v>2583</v>
      </c>
    </row>
    <row r="296" spans="1:15" hidden="1">
      <c r="A296" s="64">
        <v>295</v>
      </c>
      <c r="B296" s="65" t="s">
        <v>1446</v>
      </c>
      <c r="C296" s="88" t="s">
        <v>687</v>
      </c>
      <c r="D296" s="92" t="s">
        <v>1871</v>
      </c>
      <c r="E296" s="92" t="s">
        <v>1872</v>
      </c>
      <c r="F296" s="66" t="s">
        <v>3787</v>
      </c>
      <c r="G296" s="66" t="s">
        <v>2918</v>
      </c>
      <c r="H296" s="82" t="s">
        <v>734</v>
      </c>
      <c r="I296" s="67">
        <v>1</v>
      </c>
      <c r="J296" s="67">
        <v>1</v>
      </c>
      <c r="K296" s="88" t="s">
        <v>735</v>
      </c>
      <c r="L296" s="88" t="s">
        <v>690</v>
      </c>
      <c r="M296" s="67">
        <v>2013</v>
      </c>
      <c r="N296" s="97" t="s">
        <v>5076</v>
      </c>
      <c r="O296" s="77" t="s">
        <v>2583</v>
      </c>
    </row>
    <row r="297" spans="1:15" hidden="1">
      <c r="A297" s="64">
        <v>296</v>
      </c>
      <c r="B297" s="65" t="s">
        <v>1446</v>
      </c>
      <c r="C297" s="88" t="s">
        <v>774</v>
      </c>
      <c r="D297" s="92" t="s">
        <v>1873</v>
      </c>
      <c r="E297" s="92" t="s">
        <v>1874</v>
      </c>
      <c r="F297" s="66" t="s">
        <v>3788</v>
      </c>
      <c r="G297" s="66" t="s">
        <v>2919</v>
      </c>
      <c r="H297" s="82" t="s">
        <v>775</v>
      </c>
      <c r="I297" s="67">
        <v>1</v>
      </c>
      <c r="J297" s="67">
        <v>1</v>
      </c>
      <c r="K297" s="88" t="s">
        <v>776</v>
      </c>
      <c r="L297" s="88" t="s">
        <v>690</v>
      </c>
      <c r="M297" s="67">
        <v>2014</v>
      </c>
      <c r="N297" s="97" t="s">
        <v>5075</v>
      </c>
      <c r="O297" s="77" t="s">
        <v>2583</v>
      </c>
    </row>
    <row r="298" spans="1:15" s="62" customFormat="1" hidden="1">
      <c r="A298" s="64">
        <v>297</v>
      </c>
      <c r="B298" s="68" t="s">
        <v>1446</v>
      </c>
      <c r="C298" s="89" t="s">
        <v>625</v>
      </c>
      <c r="D298" s="93" t="s">
        <v>1875</v>
      </c>
      <c r="E298" s="93" t="s">
        <v>1876</v>
      </c>
      <c r="F298" s="69" t="s">
        <v>3789</v>
      </c>
      <c r="G298" s="69" t="s">
        <v>2920</v>
      </c>
      <c r="H298" s="83" t="s">
        <v>736</v>
      </c>
      <c r="I298" s="70">
        <v>1</v>
      </c>
      <c r="J298" s="70">
        <v>1</v>
      </c>
      <c r="K298" s="89" t="s">
        <v>737</v>
      </c>
      <c r="L298" s="89" t="s">
        <v>690</v>
      </c>
      <c r="M298" s="70">
        <v>2013</v>
      </c>
      <c r="N298" s="97" t="s">
        <v>5074</v>
      </c>
      <c r="O298" s="70" t="s">
        <v>2583</v>
      </c>
    </row>
    <row r="299" spans="1:15" ht="25.5" hidden="1">
      <c r="A299" s="64">
        <v>298</v>
      </c>
      <c r="B299" s="65" t="s">
        <v>1446</v>
      </c>
      <c r="C299" s="88" t="s">
        <v>759</v>
      </c>
      <c r="D299" s="92" t="s">
        <v>1877</v>
      </c>
      <c r="E299" s="92" t="s">
        <v>1878</v>
      </c>
      <c r="F299" s="66" t="s">
        <v>3790</v>
      </c>
      <c r="G299" s="66" t="s">
        <v>2921</v>
      </c>
      <c r="H299" s="82" t="s">
        <v>760</v>
      </c>
      <c r="I299" s="67">
        <v>1</v>
      </c>
      <c r="J299" s="67">
        <v>1</v>
      </c>
      <c r="K299" s="88" t="s">
        <v>761</v>
      </c>
      <c r="L299" s="88" t="s">
        <v>690</v>
      </c>
      <c r="M299" s="67">
        <v>2013</v>
      </c>
      <c r="N299" s="97" t="s">
        <v>5073</v>
      </c>
      <c r="O299" s="77" t="s">
        <v>2583</v>
      </c>
    </row>
    <row r="300" spans="1:15" hidden="1">
      <c r="A300" s="64">
        <v>299</v>
      </c>
      <c r="B300" s="65" t="s">
        <v>1446</v>
      </c>
      <c r="C300" s="88" t="s">
        <v>750</v>
      </c>
      <c r="D300" s="92" t="s">
        <v>1879</v>
      </c>
      <c r="E300" s="92" t="s">
        <v>1880</v>
      </c>
      <c r="F300" s="66" t="s">
        <v>3791</v>
      </c>
      <c r="G300" s="66" t="s">
        <v>2922</v>
      </c>
      <c r="H300" s="82" t="s">
        <v>751</v>
      </c>
      <c r="I300" s="67">
        <v>1</v>
      </c>
      <c r="J300" s="67">
        <v>1</v>
      </c>
      <c r="K300" s="88" t="s">
        <v>752</v>
      </c>
      <c r="L300" s="88" t="s">
        <v>690</v>
      </c>
      <c r="M300" s="67">
        <v>2014</v>
      </c>
      <c r="N300" s="97" t="s">
        <v>5072</v>
      </c>
      <c r="O300" s="77" t="s">
        <v>2583</v>
      </c>
    </row>
    <row r="301" spans="1:15" ht="25.5" hidden="1">
      <c r="A301" s="64">
        <v>300</v>
      </c>
      <c r="B301" s="65" t="s">
        <v>1446</v>
      </c>
      <c r="C301" s="88" t="s">
        <v>753</v>
      </c>
      <c r="D301" s="92" t="s">
        <v>1881</v>
      </c>
      <c r="E301" s="92" t="s">
        <v>1882</v>
      </c>
      <c r="F301" s="66" t="s">
        <v>3792</v>
      </c>
      <c r="G301" s="66" t="s">
        <v>2923</v>
      </c>
      <c r="H301" s="82" t="s">
        <v>754</v>
      </c>
      <c r="I301" s="67">
        <v>1</v>
      </c>
      <c r="J301" s="67">
        <v>1</v>
      </c>
      <c r="K301" s="88" t="s">
        <v>755</v>
      </c>
      <c r="L301" s="88" t="s">
        <v>690</v>
      </c>
      <c r="M301" s="67">
        <v>2013</v>
      </c>
      <c r="N301" s="97" t="s">
        <v>5071</v>
      </c>
      <c r="O301" s="77" t="s">
        <v>2583</v>
      </c>
    </row>
    <row r="302" spans="1:15" hidden="1">
      <c r="A302" s="64">
        <v>301</v>
      </c>
      <c r="B302" s="65" t="s">
        <v>306</v>
      </c>
      <c r="C302" s="88" t="s">
        <v>1685</v>
      </c>
      <c r="D302" s="92" t="s">
        <v>1883</v>
      </c>
      <c r="E302" s="92" t="s">
        <v>1884</v>
      </c>
      <c r="F302" s="66" t="s">
        <v>3793</v>
      </c>
      <c r="G302" s="66" t="s">
        <v>2924</v>
      </c>
      <c r="H302" s="82" t="s">
        <v>1686</v>
      </c>
      <c r="I302" s="67">
        <v>1</v>
      </c>
      <c r="J302" s="67">
        <v>1</v>
      </c>
      <c r="K302" s="88" t="s">
        <v>402</v>
      </c>
      <c r="L302" s="88" t="s">
        <v>783</v>
      </c>
      <c r="M302" s="67">
        <v>2010</v>
      </c>
      <c r="N302" s="97" t="s">
        <v>5070</v>
      </c>
      <c r="O302" s="77" t="s">
        <v>2584</v>
      </c>
    </row>
    <row r="303" spans="1:15" ht="25.5" hidden="1">
      <c r="A303" s="64">
        <v>302</v>
      </c>
      <c r="B303" s="65" t="s">
        <v>306</v>
      </c>
      <c r="C303" s="88" t="s">
        <v>1687</v>
      </c>
      <c r="D303" s="92" t="s">
        <v>1885</v>
      </c>
      <c r="E303" s="92" t="s">
        <v>1886</v>
      </c>
      <c r="F303" s="66" t="s">
        <v>3794</v>
      </c>
      <c r="G303" s="66" t="s">
        <v>2925</v>
      </c>
      <c r="H303" s="82" t="s">
        <v>1688</v>
      </c>
      <c r="I303" s="67">
        <v>1</v>
      </c>
      <c r="J303" s="67">
        <v>2</v>
      </c>
      <c r="K303" s="88" t="s">
        <v>1689</v>
      </c>
      <c r="L303" s="88" t="s">
        <v>783</v>
      </c>
      <c r="M303" s="67">
        <v>2011</v>
      </c>
      <c r="N303" s="97" t="s">
        <v>5069</v>
      </c>
      <c r="O303" s="77" t="s">
        <v>2584</v>
      </c>
    </row>
    <row r="304" spans="1:15" ht="25.5" hidden="1">
      <c r="A304" s="64">
        <v>303</v>
      </c>
      <c r="B304" s="65" t="s">
        <v>306</v>
      </c>
      <c r="C304" s="88" t="s">
        <v>2591</v>
      </c>
      <c r="D304" s="92" t="s">
        <v>1887</v>
      </c>
      <c r="E304" s="92" t="s">
        <v>1888</v>
      </c>
      <c r="F304" s="66" t="s">
        <v>3795</v>
      </c>
      <c r="G304" s="66" t="s">
        <v>2926</v>
      </c>
      <c r="H304" s="82" t="s">
        <v>935</v>
      </c>
      <c r="I304" s="67">
        <v>1</v>
      </c>
      <c r="J304" s="67">
        <v>1</v>
      </c>
      <c r="K304" s="88" t="s">
        <v>936</v>
      </c>
      <c r="L304" s="88" t="s">
        <v>783</v>
      </c>
      <c r="M304" s="67">
        <v>2010</v>
      </c>
      <c r="N304" s="97" t="s">
        <v>5068</v>
      </c>
      <c r="O304" s="77" t="s">
        <v>2584</v>
      </c>
    </row>
    <row r="305" spans="1:15" hidden="1">
      <c r="A305" s="64">
        <v>304</v>
      </c>
      <c r="B305" s="65" t="s">
        <v>306</v>
      </c>
      <c r="C305" s="88" t="s">
        <v>1693</v>
      </c>
      <c r="D305" s="92" t="s">
        <v>1889</v>
      </c>
      <c r="E305" s="92" t="s">
        <v>1890</v>
      </c>
      <c r="F305" s="66" t="s">
        <v>3796</v>
      </c>
      <c r="G305" s="66" t="s">
        <v>2927</v>
      </c>
      <c r="H305" s="82" t="s">
        <v>1694</v>
      </c>
      <c r="I305" s="67">
        <v>1</v>
      </c>
      <c r="J305" s="67">
        <v>1</v>
      </c>
      <c r="K305" s="88" t="s">
        <v>1695</v>
      </c>
      <c r="L305" s="88" t="s">
        <v>783</v>
      </c>
      <c r="M305" s="67">
        <v>2010</v>
      </c>
      <c r="N305" s="97" t="s">
        <v>5067</v>
      </c>
      <c r="O305" s="77" t="s">
        <v>2584</v>
      </c>
    </row>
    <row r="306" spans="1:15" ht="25.5" hidden="1">
      <c r="A306" s="64">
        <v>305</v>
      </c>
      <c r="B306" s="65" t="s">
        <v>306</v>
      </c>
      <c r="C306" s="88" t="s">
        <v>1696</v>
      </c>
      <c r="D306" s="92" t="s">
        <v>1891</v>
      </c>
      <c r="E306" s="92" t="s">
        <v>1892</v>
      </c>
      <c r="F306" s="66" t="s">
        <v>3797</v>
      </c>
      <c r="G306" s="66" t="s">
        <v>2928</v>
      </c>
      <c r="H306" s="82" t="s">
        <v>1697</v>
      </c>
      <c r="I306" s="67">
        <v>1</v>
      </c>
      <c r="J306" s="67">
        <v>1</v>
      </c>
      <c r="K306" s="88" t="s">
        <v>403</v>
      </c>
      <c r="L306" s="88" t="s">
        <v>783</v>
      </c>
      <c r="M306" s="67">
        <v>2011</v>
      </c>
      <c r="N306" s="97" t="s">
        <v>5066</v>
      </c>
      <c r="O306" s="77" t="s">
        <v>2584</v>
      </c>
    </row>
    <row r="307" spans="1:15" hidden="1">
      <c r="A307" s="64">
        <v>306</v>
      </c>
      <c r="B307" s="65" t="s">
        <v>306</v>
      </c>
      <c r="C307" s="88" t="s">
        <v>1701</v>
      </c>
      <c r="D307" s="92" t="s">
        <v>1893</v>
      </c>
      <c r="E307" s="92" t="s">
        <v>4185</v>
      </c>
      <c r="F307" s="66" t="s">
        <v>3798</v>
      </c>
      <c r="G307" s="66" t="s">
        <v>2929</v>
      </c>
      <c r="H307" s="82" t="s">
        <v>1702</v>
      </c>
      <c r="I307" s="67">
        <v>1</v>
      </c>
      <c r="J307" s="67">
        <v>1</v>
      </c>
      <c r="K307" s="88" t="s">
        <v>1703</v>
      </c>
      <c r="L307" s="88" t="s">
        <v>783</v>
      </c>
      <c r="M307" s="67">
        <v>2009</v>
      </c>
      <c r="N307" s="97" t="s">
        <v>5100</v>
      </c>
      <c r="O307" s="77" t="s">
        <v>2584</v>
      </c>
    </row>
    <row r="308" spans="1:15" hidden="1">
      <c r="A308" s="64">
        <v>307</v>
      </c>
      <c r="B308" s="65" t="s">
        <v>306</v>
      </c>
      <c r="C308" s="88" t="s">
        <v>818</v>
      </c>
      <c r="D308" s="92" t="s">
        <v>1894</v>
      </c>
      <c r="E308" s="92" t="s">
        <v>1895</v>
      </c>
      <c r="F308" s="66" t="s">
        <v>3799</v>
      </c>
      <c r="G308" s="66" t="s">
        <v>2930</v>
      </c>
      <c r="H308" s="82" t="s">
        <v>3145</v>
      </c>
      <c r="I308" s="67">
        <v>1</v>
      </c>
      <c r="J308" s="67">
        <v>1</v>
      </c>
      <c r="K308" s="88" t="s">
        <v>404</v>
      </c>
      <c r="L308" s="88" t="s">
        <v>783</v>
      </c>
      <c r="M308" s="67">
        <v>2012</v>
      </c>
      <c r="N308" s="97" t="s">
        <v>1770</v>
      </c>
      <c r="O308" s="77" t="s">
        <v>2584</v>
      </c>
    </row>
    <row r="309" spans="1:15" hidden="1">
      <c r="A309" s="64">
        <v>308</v>
      </c>
      <c r="B309" s="65" t="s">
        <v>306</v>
      </c>
      <c r="C309" s="88" t="s">
        <v>1704</v>
      </c>
      <c r="D309" s="92" t="s">
        <v>1896</v>
      </c>
      <c r="E309" s="92" t="s">
        <v>1897</v>
      </c>
      <c r="F309" s="66" t="s">
        <v>3800</v>
      </c>
      <c r="G309" s="66" t="s">
        <v>2931</v>
      </c>
      <c r="H309" s="82" t="s">
        <v>1705</v>
      </c>
      <c r="I309" s="67">
        <v>1</v>
      </c>
      <c r="J309" s="67">
        <v>1</v>
      </c>
      <c r="K309" s="88" t="s">
        <v>405</v>
      </c>
      <c r="L309" s="88" t="s">
        <v>783</v>
      </c>
      <c r="M309" s="67">
        <v>2010</v>
      </c>
      <c r="N309" s="97" t="s">
        <v>1769</v>
      </c>
      <c r="O309" s="77" t="s">
        <v>2584</v>
      </c>
    </row>
    <row r="310" spans="1:15" hidden="1">
      <c r="A310" s="64">
        <v>309</v>
      </c>
      <c r="B310" s="65" t="s">
        <v>306</v>
      </c>
      <c r="C310" s="88" t="s">
        <v>1706</v>
      </c>
      <c r="D310" s="92" t="s">
        <v>1898</v>
      </c>
      <c r="E310" s="92" t="s">
        <v>1899</v>
      </c>
      <c r="F310" s="66" t="s">
        <v>3801</v>
      </c>
      <c r="G310" s="66" t="s">
        <v>2932</v>
      </c>
      <c r="H310" s="82" t="s">
        <v>1707</v>
      </c>
      <c r="I310" s="67">
        <v>1</v>
      </c>
      <c r="J310" s="67">
        <v>1</v>
      </c>
      <c r="K310" s="88" t="s">
        <v>1708</v>
      </c>
      <c r="L310" s="88" t="s">
        <v>783</v>
      </c>
      <c r="M310" s="67">
        <v>2009</v>
      </c>
      <c r="N310" s="97" t="s">
        <v>1768</v>
      </c>
      <c r="O310" s="77" t="s">
        <v>2584</v>
      </c>
    </row>
    <row r="311" spans="1:15" hidden="1">
      <c r="A311" s="64">
        <v>310</v>
      </c>
      <c r="B311" s="65" t="s">
        <v>306</v>
      </c>
      <c r="C311" s="88" t="s">
        <v>1709</v>
      </c>
      <c r="D311" s="92" t="s">
        <v>1900</v>
      </c>
      <c r="E311" s="92" t="s">
        <v>1901</v>
      </c>
      <c r="F311" s="66" t="s">
        <v>3802</v>
      </c>
      <c r="G311" s="66" t="s">
        <v>2933</v>
      </c>
      <c r="H311" s="82" t="s">
        <v>1710</v>
      </c>
      <c r="I311" s="67">
        <v>1</v>
      </c>
      <c r="J311" s="67">
        <v>1</v>
      </c>
      <c r="K311" s="88" t="s">
        <v>406</v>
      </c>
      <c r="L311" s="88" t="s">
        <v>783</v>
      </c>
      <c r="M311" s="67">
        <v>2009</v>
      </c>
      <c r="N311" s="97" t="s">
        <v>1767</v>
      </c>
      <c r="O311" s="77" t="s">
        <v>2584</v>
      </c>
    </row>
    <row r="312" spans="1:15" hidden="1">
      <c r="A312" s="64">
        <v>311</v>
      </c>
      <c r="B312" s="65" t="s">
        <v>306</v>
      </c>
      <c r="C312" s="88" t="s">
        <v>1711</v>
      </c>
      <c r="D312" s="92" t="s">
        <v>1902</v>
      </c>
      <c r="E312" s="92" t="s">
        <v>1903</v>
      </c>
      <c r="F312" s="66" t="s">
        <v>3803</v>
      </c>
      <c r="G312" s="66" t="s">
        <v>2934</v>
      </c>
      <c r="H312" s="82" t="s">
        <v>1712</v>
      </c>
      <c r="I312" s="67">
        <v>1</v>
      </c>
      <c r="J312" s="67">
        <v>1</v>
      </c>
      <c r="K312" s="88" t="s">
        <v>407</v>
      </c>
      <c r="L312" s="88" t="s">
        <v>783</v>
      </c>
      <c r="M312" s="67">
        <v>2011</v>
      </c>
      <c r="N312" s="97" t="s">
        <v>1766</v>
      </c>
      <c r="O312" s="77" t="s">
        <v>2584</v>
      </c>
    </row>
    <row r="313" spans="1:15" ht="25.5" hidden="1">
      <c r="A313" s="64">
        <v>312</v>
      </c>
      <c r="B313" s="65" t="s">
        <v>306</v>
      </c>
      <c r="C313" s="88" t="s">
        <v>174</v>
      </c>
      <c r="D313" s="92" t="s">
        <v>1904</v>
      </c>
      <c r="E313" s="92" t="s">
        <v>1905</v>
      </c>
      <c r="F313" s="66" t="s">
        <v>3804</v>
      </c>
      <c r="G313" s="66" t="s">
        <v>2935</v>
      </c>
      <c r="H313" s="82" t="s">
        <v>175</v>
      </c>
      <c r="I313" s="67">
        <v>1</v>
      </c>
      <c r="J313" s="67">
        <v>1</v>
      </c>
      <c r="K313" s="88" t="s">
        <v>408</v>
      </c>
      <c r="L313" s="88" t="s">
        <v>783</v>
      </c>
      <c r="M313" s="67">
        <v>2009</v>
      </c>
      <c r="N313" s="97" t="s">
        <v>1765</v>
      </c>
      <c r="O313" s="77" t="s">
        <v>2584</v>
      </c>
    </row>
    <row r="314" spans="1:15" hidden="1">
      <c r="A314" s="64">
        <v>313</v>
      </c>
      <c r="B314" s="65" t="s">
        <v>306</v>
      </c>
      <c r="C314" s="88" t="s">
        <v>792</v>
      </c>
      <c r="D314" s="92" t="s">
        <v>1906</v>
      </c>
      <c r="E314" s="92" t="s">
        <v>1907</v>
      </c>
      <c r="F314" s="66" t="s">
        <v>3805</v>
      </c>
      <c r="G314" s="66" t="s">
        <v>2936</v>
      </c>
      <c r="H314" s="82" t="s">
        <v>793</v>
      </c>
      <c r="I314" s="67">
        <v>1</v>
      </c>
      <c r="J314" s="67">
        <v>1</v>
      </c>
      <c r="K314" s="88" t="s">
        <v>794</v>
      </c>
      <c r="L314" s="88" t="s">
        <v>783</v>
      </c>
      <c r="M314" s="67">
        <v>2011</v>
      </c>
      <c r="N314" s="97" t="s">
        <v>1764</v>
      </c>
      <c r="O314" s="77" t="s">
        <v>2584</v>
      </c>
    </row>
    <row r="315" spans="1:15" ht="25.5" hidden="1">
      <c r="A315" s="64">
        <v>314</v>
      </c>
      <c r="B315" s="65" t="s">
        <v>306</v>
      </c>
      <c r="C315" s="88" t="s">
        <v>1685</v>
      </c>
      <c r="D315" s="92" t="s">
        <v>1908</v>
      </c>
      <c r="E315" s="92" t="s">
        <v>1909</v>
      </c>
      <c r="F315" s="66" t="s">
        <v>3806</v>
      </c>
      <c r="G315" s="66" t="s">
        <v>2937</v>
      </c>
      <c r="H315" s="82" t="s">
        <v>176</v>
      </c>
      <c r="I315" s="67">
        <v>1</v>
      </c>
      <c r="J315" s="67">
        <v>1</v>
      </c>
      <c r="K315" s="88" t="s">
        <v>409</v>
      </c>
      <c r="L315" s="88" t="s">
        <v>783</v>
      </c>
      <c r="M315" s="67">
        <v>2009</v>
      </c>
      <c r="N315" s="97" t="s">
        <v>1763</v>
      </c>
      <c r="O315" s="77" t="s">
        <v>2584</v>
      </c>
    </row>
    <row r="316" spans="1:15" hidden="1">
      <c r="A316" s="64">
        <v>315</v>
      </c>
      <c r="B316" s="65" t="s">
        <v>306</v>
      </c>
      <c r="C316" s="88" t="s">
        <v>795</v>
      </c>
      <c r="D316" s="92" t="s">
        <v>1910</v>
      </c>
      <c r="E316" s="92" t="s">
        <v>1911</v>
      </c>
      <c r="F316" s="66" t="s">
        <v>3807</v>
      </c>
      <c r="G316" s="66" t="s">
        <v>2938</v>
      </c>
      <c r="H316" s="82" t="s">
        <v>177</v>
      </c>
      <c r="I316" s="67">
        <v>1</v>
      </c>
      <c r="J316" s="67">
        <v>1</v>
      </c>
      <c r="K316" s="88" t="s">
        <v>178</v>
      </c>
      <c r="L316" s="88" t="s">
        <v>783</v>
      </c>
      <c r="M316" s="67">
        <v>2010</v>
      </c>
      <c r="N316" s="97" t="s">
        <v>1762</v>
      </c>
      <c r="O316" s="77" t="s">
        <v>2584</v>
      </c>
    </row>
    <row r="317" spans="1:15" ht="25.5" hidden="1">
      <c r="A317" s="64">
        <v>316</v>
      </c>
      <c r="B317" s="65" t="s">
        <v>306</v>
      </c>
      <c r="C317" s="88" t="s">
        <v>804</v>
      </c>
      <c r="D317" s="92" t="s">
        <v>1912</v>
      </c>
      <c r="E317" s="92" t="s">
        <v>1913</v>
      </c>
      <c r="F317" s="66" t="s">
        <v>3808</v>
      </c>
      <c r="G317" s="66" t="s">
        <v>2939</v>
      </c>
      <c r="H317" s="82" t="s">
        <v>182</v>
      </c>
      <c r="I317" s="67">
        <v>1</v>
      </c>
      <c r="J317" s="67">
        <v>1</v>
      </c>
      <c r="K317" s="88" t="s">
        <v>410</v>
      </c>
      <c r="L317" s="88" t="s">
        <v>783</v>
      </c>
      <c r="M317" s="67">
        <v>2009</v>
      </c>
      <c r="N317" s="97" t="s">
        <v>1761</v>
      </c>
      <c r="O317" s="77" t="s">
        <v>2584</v>
      </c>
    </row>
    <row r="318" spans="1:15" hidden="1">
      <c r="A318" s="64">
        <v>317</v>
      </c>
      <c r="B318" s="65" t="s">
        <v>306</v>
      </c>
      <c r="C318" s="88" t="s">
        <v>185</v>
      </c>
      <c r="D318" s="92" t="s">
        <v>1914</v>
      </c>
      <c r="E318" s="92" t="s">
        <v>1915</v>
      </c>
      <c r="F318" s="66" t="s">
        <v>3809</v>
      </c>
      <c r="G318" s="66" t="s">
        <v>2940</v>
      </c>
      <c r="H318" s="82" t="s">
        <v>186</v>
      </c>
      <c r="I318" s="67">
        <v>1</v>
      </c>
      <c r="J318" s="67">
        <v>1</v>
      </c>
      <c r="K318" s="88" t="s">
        <v>187</v>
      </c>
      <c r="L318" s="88" t="s">
        <v>783</v>
      </c>
      <c r="M318" s="67">
        <v>2011</v>
      </c>
      <c r="N318" s="97" t="s">
        <v>1760</v>
      </c>
      <c r="O318" s="77" t="s">
        <v>2584</v>
      </c>
    </row>
    <row r="319" spans="1:15" hidden="1">
      <c r="A319" s="64">
        <v>318</v>
      </c>
      <c r="B319" s="65" t="s">
        <v>306</v>
      </c>
      <c r="C319" s="88" t="s">
        <v>188</v>
      </c>
      <c r="D319" s="92" t="s">
        <v>1900</v>
      </c>
      <c r="E319" s="92" t="s">
        <v>1901</v>
      </c>
      <c r="F319" s="66" t="s">
        <v>3810</v>
      </c>
      <c r="G319" s="66" t="s">
        <v>2941</v>
      </c>
      <c r="H319" s="82" t="s">
        <v>189</v>
      </c>
      <c r="I319" s="67">
        <v>1</v>
      </c>
      <c r="J319" s="67">
        <v>1</v>
      </c>
      <c r="K319" s="88" t="s">
        <v>190</v>
      </c>
      <c r="L319" s="88" t="s">
        <v>783</v>
      </c>
      <c r="M319" s="67">
        <v>2009</v>
      </c>
      <c r="N319" s="97" t="s">
        <v>1759</v>
      </c>
      <c r="O319" s="77" t="s">
        <v>2584</v>
      </c>
    </row>
    <row r="320" spans="1:15" ht="25.5" hidden="1">
      <c r="A320" s="64">
        <v>319</v>
      </c>
      <c r="B320" s="65" t="s">
        <v>306</v>
      </c>
      <c r="C320" s="88" t="s">
        <v>191</v>
      </c>
      <c r="D320" s="92" t="s">
        <v>326</v>
      </c>
      <c r="E320" s="92" t="s">
        <v>1916</v>
      </c>
      <c r="F320" s="66" t="s">
        <v>3811</v>
      </c>
      <c r="G320" s="66" t="s">
        <v>2942</v>
      </c>
      <c r="H320" s="82" t="s">
        <v>192</v>
      </c>
      <c r="I320" s="67">
        <v>1</v>
      </c>
      <c r="J320" s="67">
        <v>1</v>
      </c>
      <c r="K320" s="88" t="s">
        <v>193</v>
      </c>
      <c r="L320" s="88" t="s">
        <v>783</v>
      </c>
      <c r="M320" s="67">
        <v>2010</v>
      </c>
      <c r="N320" s="97" t="s">
        <v>1758</v>
      </c>
      <c r="O320" s="77" t="s">
        <v>2584</v>
      </c>
    </row>
    <row r="321" spans="1:15" ht="25.5" hidden="1">
      <c r="A321" s="64">
        <v>320</v>
      </c>
      <c r="B321" s="65" t="s">
        <v>306</v>
      </c>
      <c r="C321" s="88" t="s">
        <v>3146</v>
      </c>
      <c r="D321" s="92" t="s">
        <v>1917</v>
      </c>
      <c r="E321" s="92" t="s">
        <v>1918</v>
      </c>
      <c r="F321" s="66" t="s">
        <v>3812</v>
      </c>
      <c r="G321" s="66" t="s">
        <v>2943</v>
      </c>
      <c r="H321" s="82" t="s">
        <v>194</v>
      </c>
      <c r="I321" s="67">
        <v>1</v>
      </c>
      <c r="J321" s="67">
        <v>1</v>
      </c>
      <c r="K321" s="88" t="s">
        <v>195</v>
      </c>
      <c r="L321" s="88" t="s">
        <v>783</v>
      </c>
      <c r="M321" s="67">
        <v>2010</v>
      </c>
      <c r="N321" s="97" t="s">
        <v>1757</v>
      </c>
      <c r="O321" s="77" t="s">
        <v>2584</v>
      </c>
    </row>
    <row r="322" spans="1:15" hidden="1">
      <c r="A322" s="64">
        <v>321</v>
      </c>
      <c r="B322" s="65" t="s">
        <v>306</v>
      </c>
      <c r="C322" s="88" t="s">
        <v>3146</v>
      </c>
      <c r="D322" s="92" t="s">
        <v>1919</v>
      </c>
      <c r="E322" s="92" t="s">
        <v>1920</v>
      </c>
      <c r="F322" s="66" t="s">
        <v>3813</v>
      </c>
      <c r="G322" s="66" t="s">
        <v>2944</v>
      </c>
      <c r="H322" s="82" t="s">
        <v>196</v>
      </c>
      <c r="I322" s="67">
        <v>1</v>
      </c>
      <c r="J322" s="67">
        <v>1</v>
      </c>
      <c r="K322" s="88" t="s">
        <v>197</v>
      </c>
      <c r="L322" s="88" t="s">
        <v>783</v>
      </c>
      <c r="M322" s="67">
        <v>2009</v>
      </c>
      <c r="N322" s="97" t="s">
        <v>1756</v>
      </c>
      <c r="O322" s="77" t="s">
        <v>2584</v>
      </c>
    </row>
    <row r="323" spans="1:15" hidden="1">
      <c r="A323" s="64">
        <v>322</v>
      </c>
      <c r="B323" s="65" t="s">
        <v>306</v>
      </c>
      <c r="C323" s="88" t="s">
        <v>198</v>
      </c>
      <c r="D323" s="92" t="s">
        <v>1921</v>
      </c>
      <c r="E323" s="92" t="s">
        <v>1922</v>
      </c>
      <c r="F323" s="66" t="s">
        <v>3814</v>
      </c>
      <c r="G323" s="66" t="s">
        <v>2945</v>
      </c>
      <c r="H323" s="82" t="s">
        <v>199</v>
      </c>
      <c r="I323" s="67">
        <v>1</v>
      </c>
      <c r="J323" s="67">
        <v>1</v>
      </c>
      <c r="K323" s="88" t="s">
        <v>200</v>
      </c>
      <c r="L323" s="88" t="s">
        <v>783</v>
      </c>
      <c r="M323" s="67">
        <v>2010</v>
      </c>
      <c r="N323" s="97" t="s">
        <v>1755</v>
      </c>
      <c r="O323" s="77" t="s">
        <v>2584</v>
      </c>
    </row>
    <row r="324" spans="1:15" hidden="1">
      <c r="A324" s="64">
        <v>323</v>
      </c>
      <c r="B324" s="65" t="s">
        <v>306</v>
      </c>
      <c r="C324" s="88" t="s">
        <v>201</v>
      </c>
      <c r="D324" s="92" t="s">
        <v>1923</v>
      </c>
      <c r="E324" s="92" t="s">
        <v>1924</v>
      </c>
      <c r="F324" s="66" t="s">
        <v>3815</v>
      </c>
      <c r="G324" s="66" t="s">
        <v>2946</v>
      </c>
      <c r="H324" s="82" t="s">
        <v>202</v>
      </c>
      <c r="I324" s="67">
        <v>1</v>
      </c>
      <c r="J324" s="67">
        <v>1</v>
      </c>
      <c r="K324" s="88" t="s">
        <v>411</v>
      </c>
      <c r="L324" s="88" t="s">
        <v>783</v>
      </c>
      <c r="M324" s="67">
        <v>2010</v>
      </c>
      <c r="N324" s="97" t="s">
        <v>1754</v>
      </c>
      <c r="O324" s="77" t="s">
        <v>2584</v>
      </c>
    </row>
    <row r="325" spans="1:15" hidden="1">
      <c r="A325" s="64">
        <v>324</v>
      </c>
      <c r="B325" s="65" t="s">
        <v>306</v>
      </c>
      <c r="C325" s="88" t="s">
        <v>797</v>
      </c>
      <c r="D325" s="92" t="s">
        <v>1925</v>
      </c>
      <c r="E325" s="92" t="s">
        <v>1926</v>
      </c>
      <c r="F325" s="66" t="s">
        <v>3816</v>
      </c>
      <c r="G325" s="66" t="s">
        <v>2947</v>
      </c>
      <c r="H325" s="82" t="s">
        <v>798</v>
      </c>
      <c r="I325" s="67">
        <v>1</v>
      </c>
      <c r="J325" s="67">
        <v>1</v>
      </c>
      <c r="K325" s="88" t="s">
        <v>412</v>
      </c>
      <c r="L325" s="88" t="s">
        <v>783</v>
      </c>
      <c r="M325" s="67">
        <v>2009</v>
      </c>
      <c r="N325" s="97" t="s">
        <v>5094</v>
      </c>
      <c r="O325" s="77" t="s">
        <v>2584</v>
      </c>
    </row>
    <row r="326" spans="1:15" hidden="1">
      <c r="A326" s="64">
        <v>325</v>
      </c>
      <c r="B326" s="65" t="s">
        <v>306</v>
      </c>
      <c r="C326" s="88" t="s">
        <v>1670</v>
      </c>
      <c r="D326" s="92" t="s">
        <v>1927</v>
      </c>
      <c r="E326" s="92" t="s">
        <v>1928</v>
      </c>
      <c r="F326" s="66" t="s">
        <v>3817</v>
      </c>
      <c r="G326" s="66" t="s">
        <v>2948</v>
      </c>
      <c r="H326" s="82" t="s">
        <v>1671</v>
      </c>
      <c r="I326" s="67">
        <v>1</v>
      </c>
      <c r="J326" s="67">
        <v>1</v>
      </c>
      <c r="K326" s="88" t="s">
        <v>413</v>
      </c>
      <c r="L326" s="88" t="s">
        <v>783</v>
      </c>
      <c r="M326" s="67">
        <v>2009</v>
      </c>
      <c r="N326" s="97" t="s">
        <v>5095</v>
      </c>
      <c r="O326" s="77" t="s">
        <v>2584</v>
      </c>
    </row>
    <row r="327" spans="1:15" hidden="1">
      <c r="A327" s="64">
        <v>326</v>
      </c>
      <c r="B327" s="65" t="s">
        <v>306</v>
      </c>
      <c r="C327" s="88" t="s">
        <v>205</v>
      </c>
      <c r="D327" s="92" t="s">
        <v>1929</v>
      </c>
      <c r="E327" s="92" t="s">
        <v>1930</v>
      </c>
      <c r="F327" s="66" t="s">
        <v>3818</v>
      </c>
      <c r="G327" s="66" t="s">
        <v>2949</v>
      </c>
      <c r="H327" s="82" t="s">
        <v>206</v>
      </c>
      <c r="I327" s="67">
        <v>1</v>
      </c>
      <c r="J327" s="67">
        <v>1</v>
      </c>
      <c r="K327" s="88" t="s">
        <v>207</v>
      </c>
      <c r="L327" s="88" t="s">
        <v>783</v>
      </c>
      <c r="M327" s="67">
        <v>2010</v>
      </c>
      <c r="N327" s="97" t="s">
        <v>5096</v>
      </c>
      <c r="O327" s="77" t="s">
        <v>2584</v>
      </c>
    </row>
    <row r="328" spans="1:15" ht="25.5" hidden="1">
      <c r="A328" s="64">
        <v>327</v>
      </c>
      <c r="B328" s="65" t="s">
        <v>306</v>
      </c>
      <c r="C328" s="88" t="s">
        <v>211</v>
      </c>
      <c r="D328" s="92" t="s">
        <v>1931</v>
      </c>
      <c r="E328" s="92" t="s">
        <v>1932</v>
      </c>
      <c r="F328" s="66" t="s">
        <v>3819</v>
      </c>
      <c r="G328" s="66" t="s">
        <v>2950</v>
      </c>
      <c r="H328" s="82" t="s">
        <v>212</v>
      </c>
      <c r="I328" s="67">
        <v>1</v>
      </c>
      <c r="J328" s="67">
        <v>1</v>
      </c>
      <c r="K328" s="88" t="s">
        <v>213</v>
      </c>
      <c r="L328" s="88" t="s">
        <v>783</v>
      </c>
      <c r="M328" s="67">
        <v>2009</v>
      </c>
      <c r="N328" s="97" t="s">
        <v>5097</v>
      </c>
      <c r="O328" s="77" t="s">
        <v>2584</v>
      </c>
    </row>
    <row r="329" spans="1:15" ht="25.5" hidden="1">
      <c r="A329" s="64">
        <v>328</v>
      </c>
      <c r="B329" s="65" t="s">
        <v>306</v>
      </c>
      <c r="C329" s="88" t="s">
        <v>216</v>
      </c>
      <c r="D329" s="92" t="s">
        <v>1933</v>
      </c>
      <c r="E329" s="92" t="s">
        <v>1934</v>
      </c>
      <c r="F329" s="66" t="s">
        <v>3820</v>
      </c>
      <c r="G329" s="66" t="s">
        <v>2951</v>
      </c>
      <c r="H329" s="82" t="s">
        <v>217</v>
      </c>
      <c r="I329" s="67">
        <v>1</v>
      </c>
      <c r="J329" s="67">
        <v>1</v>
      </c>
      <c r="K329" s="88" t="s">
        <v>218</v>
      </c>
      <c r="L329" s="88" t="s">
        <v>783</v>
      </c>
      <c r="M329" s="67">
        <v>2011</v>
      </c>
      <c r="N329" s="97" t="s">
        <v>5098</v>
      </c>
      <c r="O329" s="77" t="s">
        <v>2584</v>
      </c>
    </row>
    <row r="330" spans="1:15" hidden="1">
      <c r="A330" s="64">
        <v>329</v>
      </c>
      <c r="B330" s="65" t="s">
        <v>306</v>
      </c>
      <c r="C330" s="88" t="s">
        <v>216</v>
      </c>
      <c r="D330" s="92" t="s">
        <v>1935</v>
      </c>
      <c r="E330" s="92" t="s">
        <v>1936</v>
      </c>
      <c r="F330" s="66" t="s">
        <v>3821</v>
      </c>
      <c r="G330" s="66" t="s">
        <v>2952</v>
      </c>
      <c r="H330" s="82" t="s">
        <v>219</v>
      </c>
      <c r="I330" s="67">
        <v>1</v>
      </c>
      <c r="J330" s="67">
        <v>1</v>
      </c>
      <c r="K330" s="88" t="s">
        <v>220</v>
      </c>
      <c r="L330" s="88" t="s">
        <v>783</v>
      </c>
      <c r="M330" s="67">
        <v>2010</v>
      </c>
      <c r="N330" s="97" t="s">
        <v>5099</v>
      </c>
      <c r="O330" s="77" t="s">
        <v>2584</v>
      </c>
    </row>
    <row r="331" spans="1:15" hidden="1">
      <c r="A331" s="64">
        <v>330</v>
      </c>
      <c r="B331" s="65" t="s">
        <v>306</v>
      </c>
      <c r="C331" s="88" t="s">
        <v>221</v>
      </c>
      <c r="D331" s="92" t="s">
        <v>1937</v>
      </c>
      <c r="E331" s="92" t="s">
        <v>1938</v>
      </c>
      <c r="F331" s="66" t="s">
        <v>3822</v>
      </c>
      <c r="G331" s="66" t="s">
        <v>2953</v>
      </c>
      <c r="H331" s="82" t="s">
        <v>222</v>
      </c>
      <c r="I331" s="67">
        <v>1</v>
      </c>
      <c r="J331" s="67">
        <v>4</v>
      </c>
      <c r="K331" s="88" t="s">
        <v>414</v>
      </c>
      <c r="L331" s="88" t="s">
        <v>783</v>
      </c>
      <c r="M331" s="67">
        <v>2010</v>
      </c>
      <c r="N331" s="97" t="s">
        <v>5093</v>
      </c>
      <c r="O331" s="77" t="s">
        <v>2584</v>
      </c>
    </row>
    <row r="332" spans="1:15" hidden="1">
      <c r="A332" s="64">
        <v>331</v>
      </c>
      <c r="B332" s="65" t="s">
        <v>306</v>
      </c>
      <c r="C332" s="88" t="s">
        <v>1675</v>
      </c>
      <c r="D332" s="92" t="s">
        <v>1939</v>
      </c>
      <c r="E332" s="92" t="s">
        <v>1940</v>
      </c>
      <c r="F332" s="66" t="s">
        <v>3823</v>
      </c>
      <c r="G332" s="66" t="s">
        <v>2954</v>
      </c>
      <c r="H332" s="82" t="s">
        <v>1676</v>
      </c>
      <c r="I332" s="67">
        <v>1</v>
      </c>
      <c r="J332" s="67">
        <v>2</v>
      </c>
      <c r="K332" s="88" t="s">
        <v>1677</v>
      </c>
      <c r="L332" s="88" t="s">
        <v>783</v>
      </c>
      <c r="M332" s="67">
        <v>2009</v>
      </c>
      <c r="N332" s="97" t="s">
        <v>5092</v>
      </c>
      <c r="O332" s="77" t="s">
        <v>2584</v>
      </c>
    </row>
    <row r="333" spans="1:15" hidden="1">
      <c r="A333" s="64">
        <v>332</v>
      </c>
      <c r="B333" s="65" t="s">
        <v>306</v>
      </c>
      <c r="C333" s="88" t="s">
        <v>227</v>
      </c>
      <c r="D333" s="92" t="s">
        <v>1893</v>
      </c>
      <c r="E333" s="92" t="s">
        <v>4185</v>
      </c>
      <c r="F333" s="66" t="s">
        <v>3824</v>
      </c>
      <c r="G333" s="66" t="s">
        <v>2955</v>
      </c>
      <c r="H333" s="82" t="s">
        <v>228</v>
      </c>
      <c r="I333" s="67">
        <v>1</v>
      </c>
      <c r="J333" s="67">
        <v>1</v>
      </c>
      <c r="K333" s="88" t="s">
        <v>229</v>
      </c>
      <c r="L333" s="88" t="s">
        <v>783</v>
      </c>
      <c r="M333" s="67">
        <v>2009</v>
      </c>
      <c r="N333" s="97" t="s">
        <v>5091</v>
      </c>
      <c r="O333" s="77" t="s">
        <v>2584</v>
      </c>
    </row>
    <row r="334" spans="1:15" ht="25.5" hidden="1">
      <c r="A334" s="64">
        <v>333</v>
      </c>
      <c r="B334" s="65" t="s">
        <v>306</v>
      </c>
      <c r="C334" s="88" t="s">
        <v>230</v>
      </c>
      <c r="D334" s="92" t="s">
        <v>1941</v>
      </c>
      <c r="E334" s="92" t="s">
        <v>1942</v>
      </c>
      <c r="F334" s="66" t="s">
        <v>3825</v>
      </c>
      <c r="G334" s="66" t="s">
        <v>2956</v>
      </c>
      <c r="H334" s="82" t="s">
        <v>231</v>
      </c>
      <c r="I334" s="67">
        <v>1</v>
      </c>
      <c r="J334" s="67">
        <v>1</v>
      </c>
      <c r="K334" s="88" t="s">
        <v>232</v>
      </c>
      <c r="L334" s="88" t="s">
        <v>783</v>
      </c>
      <c r="M334" s="67">
        <v>2011</v>
      </c>
      <c r="N334" s="97" t="s">
        <v>5090</v>
      </c>
      <c r="O334" s="77" t="s">
        <v>2584</v>
      </c>
    </row>
    <row r="335" spans="1:15" hidden="1">
      <c r="A335" s="64">
        <v>334</v>
      </c>
      <c r="B335" s="65" t="s">
        <v>306</v>
      </c>
      <c r="C335" s="88" t="s">
        <v>233</v>
      </c>
      <c r="D335" s="92" t="s">
        <v>1943</v>
      </c>
      <c r="E335" s="92" t="s">
        <v>1944</v>
      </c>
      <c r="F335" s="66" t="s">
        <v>3826</v>
      </c>
      <c r="G335" s="66" t="s">
        <v>2957</v>
      </c>
      <c r="H335" s="82" t="s">
        <v>234</v>
      </c>
      <c r="I335" s="67">
        <v>1</v>
      </c>
      <c r="J335" s="67">
        <v>1</v>
      </c>
      <c r="K335" s="88" t="s">
        <v>415</v>
      </c>
      <c r="L335" s="88" t="s">
        <v>783</v>
      </c>
      <c r="M335" s="67">
        <v>2010</v>
      </c>
      <c r="N335" s="97" t="s">
        <v>5089</v>
      </c>
      <c r="O335" s="77" t="s">
        <v>2584</v>
      </c>
    </row>
    <row r="336" spans="1:15" hidden="1">
      <c r="A336" s="64">
        <v>335</v>
      </c>
      <c r="B336" s="65" t="s">
        <v>306</v>
      </c>
      <c r="C336" s="88" t="s">
        <v>233</v>
      </c>
      <c r="D336" s="92" t="s">
        <v>1945</v>
      </c>
      <c r="E336" s="92" t="s">
        <v>1946</v>
      </c>
      <c r="F336" s="66" t="s">
        <v>3827</v>
      </c>
      <c r="G336" s="66" t="s">
        <v>2958</v>
      </c>
      <c r="H336" s="82" t="s">
        <v>235</v>
      </c>
      <c r="I336" s="67">
        <v>1</v>
      </c>
      <c r="J336" s="67">
        <v>1</v>
      </c>
      <c r="K336" s="88" t="s">
        <v>236</v>
      </c>
      <c r="L336" s="88" t="s">
        <v>783</v>
      </c>
      <c r="M336" s="67">
        <v>2009</v>
      </c>
      <c r="N336" s="97" t="s">
        <v>5088</v>
      </c>
      <c r="O336" s="77" t="s">
        <v>2584</v>
      </c>
    </row>
    <row r="337" spans="1:15" hidden="1">
      <c r="A337" s="64">
        <v>336</v>
      </c>
      <c r="B337" s="65" t="s">
        <v>306</v>
      </c>
      <c r="C337" s="88" t="s">
        <v>223</v>
      </c>
      <c r="D337" s="92" t="s">
        <v>1947</v>
      </c>
      <c r="E337" s="92" t="s">
        <v>4494</v>
      </c>
      <c r="F337" s="66" t="s">
        <v>3828</v>
      </c>
      <c r="G337" s="66" t="s">
        <v>2959</v>
      </c>
      <c r="H337" s="82" t="s">
        <v>237</v>
      </c>
      <c r="I337" s="67">
        <v>1</v>
      </c>
      <c r="J337" s="67">
        <v>1</v>
      </c>
      <c r="K337" s="88" t="s">
        <v>238</v>
      </c>
      <c r="L337" s="88" t="s">
        <v>783</v>
      </c>
      <c r="M337" s="67">
        <v>2011</v>
      </c>
      <c r="N337" s="97" t="s">
        <v>5087</v>
      </c>
      <c r="O337" s="77" t="s">
        <v>2584</v>
      </c>
    </row>
    <row r="338" spans="1:15" ht="25.5" hidden="1">
      <c r="A338" s="64">
        <v>337</v>
      </c>
      <c r="B338" s="65" t="s">
        <v>306</v>
      </c>
      <c r="C338" s="88" t="s">
        <v>784</v>
      </c>
      <c r="D338" s="92" t="s">
        <v>1948</v>
      </c>
      <c r="E338" s="92" t="s">
        <v>1949</v>
      </c>
      <c r="F338" s="66" t="s">
        <v>3829</v>
      </c>
      <c r="G338" s="66" t="s">
        <v>2960</v>
      </c>
      <c r="H338" s="82" t="s">
        <v>785</v>
      </c>
      <c r="I338" s="67">
        <v>1</v>
      </c>
      <c r="J338" s="67">
        <v>1</v>
      </c>
      <c r="K338" s="88" t="s">
        <v>416</v>
      </c>
      <c r="L338" s="88" t="s">
        <v>783</v>
      </c>
      <c r="M338" s="67">
        <v>2012</v>
      </c>
      <c r="N338" s="97" t="s">
        <v>5086</v>
      </c>
      <c r="O338" s="77" t="s">
        <v>2584</v>
      </c>
    </row>
    <row r="339" spans="1:15" hidden="1">
      <c r="A339" s="64">
        <v>338</v>
      </c>
      <c r="B339" s="65" t="s">
        <v>306</v>
      </c>
      <c r="C339" s="88" t="s">
        <v>239</v>
      </c>
      <c r="D339" s="92" t="s">
        <v>1950</v>
      </c>
      <c r="E339" s="92" t="s">
        <v>1951</v>
      </c>
      <c r="F339" s="66" t="s">
        <v>3830</v>
      </c>
      <c r="G339" s="66" t="s">
        <v>2961</v>
      </c>
      <c r="H339" s="82" t="s">
        <v>240</v>
      </c>
      <c r="I339" s="67">
        <v>1</v>
      </c>
      <c r="J339" s="67">
        <v>1</v>
      </c>
      <c r="K339" s="88" t="s">
        <v>417</v>
      </c>
      <c r="L339" s="88" t="s">
        <v>783</v>
      </c>
      <c r="M339" s="67">
        <v>2010</v>
      </c>
      <c r="N339" s="97" t="s">
        <v>5085</v>
      </c>
      <c r="O339" s="77" t="s">
        <v>2584</v>
      </c>
    </row>
    <row r="340" spans="1:15" hidden="1">
      <c r="A340" s="64">
        <v>339</v>
      </c>
      <c r="B340" s="65" t="s">
        <v>306</v>
      </c>
      <c r="C340" s="88" t="s">
        <v>241</v>
      </c>
      <c r="D340" s="92" t="s">
        <v>1952</v>
      </c>
      <c r="E340" s="92" t="s">
        <v>1953</v>
      </c>
      <c r="F340" s="66" t="s">
        <v>3831</v>
      </c>
      <c r="G340" s="66" t="s">
        <v>2962</v>
      </c>
      <c r="H340" s="82" t="s">
        <v>242</v>
      </c>
      <c r="I340" s="67">
        <v>1</v>
      </c>
      <c r="J340" s="67">
        <v>1</v>
      </c>
      <c r="K340" s="88" t="s">
        <v>418</v>
      </c>
      <c r="L340" s="88" t="s">
        <v>783</v>
      </c>
      <c r="M340" s="67">
        <v>2009</v>
      </c>
      <c r="N340" s="97" t="s">
        <v>5084</v>
      </c>
      <c r="O340" s="77" t="s">
        <v>2584</v>
      </c>
    </row>
    <row r="341" spans="1:15" hidden="1">
      <c r="A341" s="64">
        <v>340</v>
      </c>
      <c r="B341" s="65" t="s">
        <v>306</v>
      </c>
      <c r="C341" s="88" t="s">
        <v>243</v>
      </c>
      <c r="D341" s="92" t="s">
        <v>1954</v>
      </c>
      <c r="E341" s="92" t="s">
        <v>1955</v>
      </c>
      <c r="F341" s="66" t="s">
        <v>3832</v>
      </c>
      <c r="G341" s="66" t="s">
        <v>2963</v>
      </c>
      <c r="H341" s="82" t="s">
        <v>244</v>
      </c>
      <c r="I341" s="67">
        <v>1</v>
      </c>
      <c r="J341" s="67">
        <v>1</v>
      </c>
      <c r="K341" s="88" t="s">
        <v>419</v>
      </c>
      <c r="L341" s="88" t="s">
        <v>783</v>
      </c>
      <c r="M341" s="67">
        <v>2009</v>
      </c>
      <c r="N341" s="97" t="s">
        <v>5083</v>
      </c>
      <c r="O341" s="77" t="s">
        <v>2584</v>
      </c>
    </row>
    <row r="342" spans="1:15" ht="25.5" hidden="1">
      <c r="A342" s="64">
        <v>341</v>
      </c>
      <c r="B342" s="65" t="s">
        <v>306</v>
      </c>
      <c r="C342" s="88" t="s">
        <v>245</v>
      </c>
      <c r="D342" s="92" t="s">
        <v>1956</v>
      </c>
      <c r="E342" s="92" t="s">
        <v>1957</v>
      </c>
      <c r="F342" s="66" t="s">
        <v>3833</v>
      </c>
      <c r="G342" s="66" t="s">
        <v>2964</v>
      </c>
      <c r="H342" s="82" t="s">
        <v>246</v>
      </c>
      <c r="I342" s="67">
        <v>1</v>
      </c>
      <c r="J342" s="67">
        <v>1</v>
      </c>
      <c r="K342" s="88" t="s">
        <v>247</v>
      </c>
      <c r="L342" s="88" t="s">
        <v>783</v>
      </c>
      <c r="M342" s="67">
        <v>2010</v>
      </c>
      <c r="N342" s="97" t="s">
        <v>5082</v>
      </c>
      <c r="O342" s="77" t="s">
        <v>2584</v>
      </c>
    </row>
    <row r="343" spans="1:15" ht="25.5" hidden="1">
      <c r="A343" s="64">
        <v>342</v>
      </c>
      <c r="B343" s="65" t="s">
        <v>306</v>
      </c>
      <c r="C343" s="88" t="s">
        <v>248</v>
      </c>
      <c r="D343" s="92" t="s">
        <v>1958</v>
      </c>
      <c r="E343" s="92" t="s">
        <v>1959</v>
      </c>
      <c r="F343" s="66" t="s">
        <v>3834</v>
      </c>
      <c r="G343" s="66" t="s">
        <v>2965</v>
      </c>
      <c r="H343" s="82" t="s">
        <v>249</v>
      </c>
      <c r="I343" s="67">
        <v>1</v>
      </c>
      <c r="J343" s="67">
        <v>1</v>
      </c>
      <c r="K343" s="88" t="s">
        <v>250</v>
      </c>
      <c r="L343" s="88" t="s">
        <v>783</v>
      </c>
      <c r="M343" s="67">
        <v>2011</v>
      </c>
      <c r="N343" s="97" t="s">
        <v>4815</v>
      </c>
      <c r="O343" s="77" t="s">
        <v>2584</v>
      </c>
    </row>
    <row r="344" spans="1:15" hidden="1">
      <c r="A344" s="64">
        <v>343</v>
      </c>
      <c r="B344" s="65" t="s">
        <v>306</v>
      </c>
      <c r="C344" s="88" t="s">
        <v>937</v>
      </c>
      <c r="D344" s="92" t="s">
        <v>1960</v>
      </c>
      <c r="E344" s="92" t="s">
        <v>1961</v>
      </c>
      <c r="F344" s="66" t="s">
        <v>3835</v>
      </c>
      <c r="G344" s="66" t="s">
        <v>2966</v>
      </c>
      <c r="H344" s="82" t="s">
        <v>938</v>
      </c>
      <c r="I344" s="67">
        <v>1</v>
      </c>
      <c r="J344" s="67">
        <v>1</v>
      </c>
      <c r="K344" s="88" t="s">
        <v>939</v>
      </c>
      <c r="L344" s="88" t="s">
        <v>783</v>
      </c>
      <c r="M344" s="67">
        <v>2011</v>
      </c>
      <c r="N344" s="97" t="s">
        <v>4814</v>
      </c>
      <c r="O344" s="77" t="s">
        <v>2584</v>
      </c>
    </row>
    <row r="345" spans="1:15" hidden="1">
      <c r="A345" s="64">
        <v>344</v>
      </c>
      <c r="B345" s="65" t="s">
        <v>306</v>
      </c>
      <c r="C345" s="88" t="s">
        <v>254</v>
      </c>
      <c r="D345" s="92" t="s">
        <v>1962</v>
      </c>
      <c r="E345" s="92" t="s">
        <v>1963</v>
      </c>
      <c r="F345" s="66" t="s">
        <v>3836</v>
      </c>
      <c r="G345" s="66" t="s">
        <v>2967</v>
      </c>
      <c r="H345" s="82" t="s">
        <v>255</v>
      </c>
      <c r="I345" s="67">
        <v>1</v>
      </c>
      <c r="J345" s="67">
        <v>1</v>
      </c>
      <c r="K345" s="88" t="s">
        <v>420</v>
      </c>
      <c r="L345" s="88" t="s">
        <v>783</v>
      </c>
      <c r="M345" s="67">
        <v>2009</v>
      </c>
      <c r="N345" s="97" t="s">
        <v>4813</v>
      </c>
      <c r="O345" s="77" t="s">
        <v>2584</v>
      </c>
    </row>
    <row r="346" spans="1:15" hidden="1">
      <c r="A346" s="64">
        <v>345</v>
      </c>
      <c r="B346" s="65" t="s">
        <v>306</v>
      </c>
      <c r="C346" s="88" t="s">
        <v>1678</v>
      </c>
      <c r="D346" s="92" t="s">
        <v>1964</v>
      </c>
      <c r="E346" s="92" t="s">
        <v>1965</v>
      </c>
      <c r="F346" s="66" t="s">
        <v>3837</v>
      </c>
      <c r="G346" s="66" t="s">
        <v>2968</v>
      </c>
      <c r="H346" s="82" t="s">
        <v>1679</v>
      </c>
      <c r="I346" s="67">
        <v>1</v>
      </c>
      <c r="J346" s="67">
        <v>1</v>
      </c>
      <c r="K346" s="88" t="s">
        <v>421</v>
      </c>
      <c r="L346" s="88" t="s">
        <v>783</v>
      </c>
      <c r="M346" s="67">
        <v>2012</v>
      </c>
      <c r="N346" s="97" t="s">
        <v>4812</v>
      </c>
      <c r="O346" s="77" t="s">
        <v>2584</v>
      </c>
    </row>
    <row r="347" spans="1:15" hidden="1">
      <c r="A347" s="64">
        <v>346</v>
      </c>
      <c r="B347" s="65" t="s">
        <v>306</v>
      </c>
      <c r="C347" s="88" t="s">
        <v>256</v>
      </c>
      <c r="D347" s="92" t="s">
        <v>1966</v>
      </c>
      <c r="E347" s="92" t="s">
        <v>1967</v>
      </c>
      <c r="F347" s="66" t="s">
        <v>3838</v>
      </c>
      <c r="G347" s="66" t="s">
        <v>2969</v>
      </c>
      <c r="H347" s="82" t="s">
        <v>257</v>
      </c>
      <c r="I347" s="67">
        <v>1</v>
      </c>
      <c r="J347" s="67">
        <v>1</v>
      </c>
      <c r="K347" s="88" t="s">
        <v>258</v>
      </c>
      <c r="L347" s="88" t="s">
        <v>783</v>
      </c>
      <c r="M347" s="67">
        <v>2010</v>
      </c>
      <c r="N347" s="97" t="s">
        <v>4811</v>
      </c>
      <c r="O347" s="77" t="s">
        <v>2584</v>
      </c>
    </row>
    <row r="348" spans="1:15" ht="25.5" hidden="1">
      <c r="A348" s="64">
        <v>347</v>
      </c>
      <c r="B348" s="65" t="s">
        <v>306</v>
      </c>
      <c r="C348" s="88" t="s">
        <v>259</v>
      </c>
      <c r="D348" s="92" t="s">
        <v>4152</v>
      </c>
      <c r="E348" s="92" t="s">
        <v>1968</v>
      </c>
      <c r="F348" s="66" t="s">
        <v>3839</v>
      </c>
      <c r="G348" s="66" t="s">
        <v>2970</v>
      </c>
      <c r="H348" s="82" t="s">
        <v>260</v>
      </c>
      <c r="I348" s="67">
        <v>1</v>
      </c>
      <c r="J348" s="67">
        <v>1</v>
      </c>
      <c r="K348" s="88" t="s">
        <v>261</v>
      </c>
      <c r="L348" s="88" t="s">
        <v>783</v>
      </c>
      <c r="M348" s="67">
        <v>2010</v>
      </c>
      <c r="N348" s="97" t="s">
        <v>4810</v>
      </c>
      <c r="O348" s="77" t="s">
        <v>2584</v>
      </c>
    </row>
    <row r="349" spans="1:15" hidden="1">
      <c r="A349" s="64">
        <v>348</v>
      </c>
      <c r="B349" s="65" t="s">
        <v>306</v>
      </c>
      <c r="C349" s="88" t="s">
        <v>262</v>
      </c>
      <c r="D349" s="92" t="s">
        <v>1969</v>
      </c>
      <c r="E349" s="92" t="s">
        <v>1970</v>
      </c>
      <c r="F349" s="66" t="s">
        <v>3840</v>
      </c>
      <c r="G349" s="66" t="s">
        <v>2971</v>
      </c>
      <c r="H349" s="82" t="s">
        <v>263</v>
      </c>
      <c r="I349" s="67">
        <v>1</v>
      </c>
      <c r="J349" s="67">
        <v>1</v>
      </c>
      <c r="K349" s="88" t="s">
        <v>422</v>
      </c>
      <c r="L349" s="88" t="s">
        <v>783</v>
      </c>
      <c r="M349" s="67">
        <v>2009</v>
      </c>
      <c r="N349" s="97" t="s">
        <v>4809</v>
      </c>
      <c r="O349" s="77" t="s">
        <v>2584</v>
      </c>
    </row>
    <row r="350" spans="1:15" ht="25.5" hidden="1">
      <c r="A350" s="64">
        <v>349</v>
      </c>
      <c r="B350" s="65" t="s">
        <v>306</v>
      </c>
      <c r="C350" s="88" t="s">
        <v>264</v>
      </c>
      <c r="D350" s="92" t="s">
        <v>1971</v>
      </c>
      <c r="E350" s="92" t="s">
        <v>1972</v>
      </c>
      <c r="F350" s="66" t="s">
        <v>3841</v>
      </c>
      <c r="G350" s="66" t="s">
        <v>2972</v>
      </c>
      <c r="H350" s="82" t="s">
        <v>265</v>
      </c>
      <c r="I350" s="67">
        <v>1</v>
      </c>
      <c r="J350" s="67">
        <v>2</v>
      </c>
      <c r="K350" s="88" t="s">
        <v>266</v>
      </c>
      <c r="L350" s="88" t="s">
        <v>783</v>
      </c>
      <c r="M350" s="67">
        <v>2010</v>
      </c>
      <c r="N350" s="97" t="s">
        <v>4808</v>
      </c>
      <c r="O350" s="77" t="s">
        <v>2584</v>
      </c>
    </row>
    <row r="351" spans="1:15" ht="25.5" hidden="1">
      <c r="A351" s="64">
        <v>350</v>
      </c>
      <c r="B351" s="65" t="s">
        <v>306</v>
      </c>
      <c r="C351" s="88" t="s">
        <v>780</v>
      </c>
      <c r="D351" s="92" t="s">
        <v>1973</v>
      </c>
      <c r="E351" s="92" t="s">
        <v>1974</v>
      </c>
      <c r="F351" s="66" t="s">
        <v>3842</v>
      </c>
      <c r="G351" s="66" t="s">
        <v>2973</v>
      </c>
      <c r="H351" s="82" t="s">
        <v>799</v>
      </c>
      <c r="I351" s="67">
        <v>1</v>
      </c>
      <c r="J351" s="67">
        <v>2</v>
      </c>
      <c r="K351" s="88" t="s">
        <v>800</v>
      </c>
      <c r="L351" s="88" t="s">
        <v>783</v>
      </c>
      <c r="M351" s="67">
        <v>2011</v>
      </c>
      <c r="N351" s="97" t="s">
        <v>4807</v>
      </c>
      <c r="O351" s="77" t="s">
        <v>2584</v>
      </c>
    </row>
    <row r="352" spans="1:15" ht="25.5" hidden="1">
      <c r="A352" s="64">
        <v>351</v>
      </c>
      <c r="B352" s="65" t="s">
        <v>306</v>
      </c>
      <c r="C352" s="88" t="s">
        <v>273</v>
      </c>
      <c r="D352" s="92" t="s">
        <v>1975</v>
      </c>
      <c r="E352" s="92" t="s">
        <v>1976</v>
      </c>
      <c r="F352" s="66" t="s">
        <v>3843</v>
      </c>
      <c r="G352" s="66" t="s">
        <v>2974</v>
      </c>
      <c r="H352" s="82" t="s">
        <v>274</v>
      </c>
      <c r="I352" s="67">
        <v>1</v>
      </c>
      <c r="J352" s="67">
        <v>1</v>
      </c>
      <c r="K352" s="88" t="s">
        <v>275</v>
      </c>
      <c r="L352" s="88" t="s">
        <v>276</v>
      </c>
      <c r="M352" s="67">
        <v>2010</v>
      </c>
      <c r="N352" s="97" t="s">
        <v>4824</v>
      </c>
      <c r="O352" s="77" t="s">
        <v>2584</v>
      </c>
    </row>
    <row r="353" spans="1:15" hidden="1">
      <c r="A353" s="64">
        <v>352</v>
      </c>
      <c r="B353" s="65" t="s">
        <v>306</v>
      </c>
      <c r="C353" s="88" t="s">
        <v>277</v>
      </c>
      <c r="D353" s="92" t="s">
        <v>1977</v>
      </c>
      <c r="E353" s="92" t="s">
        <v>1978</v>
      </c>
      <c r="F353" s="66" t="s">
        <v>3844</v>
      </c>
      <c r="G353" s="66" t="s">
        <v>2975</v>
      </c>
      <c r="H353" s="82" t="s">
        <v>278</v>
      </c>
      <c r="I353" s="67">
        <v>1</v>
      </c>
      <c r="J353" s="67">
        <v>1</v>
      </c>
      <c r="K353" s="88" t="s">
        <v>279</v>
      </c>
      <c r="L353" s="88" t="s">
        <v>783</v>
      </c>
      <c r="M353" s="67">
        <v>2011</v>
      </c>
      <c r="N353" s="97" t="s">
        <v>4825</v>
      </c>
      <c r="O353" s="77" t="s">
        <v>2584</v>
      </c>
    </row>
    <row r="354" spans="1:15" hidden="1">
      <c r="A354" s="64">
        <v>353</v>
      </c>
      <c r="B354" s="65" t="s">
        <v>306</v>
      </c>
      <c r="C354" s="88" t="s">
        <v>280</v>
      </c>
      <c r="D354" s="92" t="s">
        <v>1979</v>
      </c>
      <c r="E354" s="92" t="s">
        <v>1980</v>
      </c>
      <c r="F354" s="66" t="s">
        <v>3845</v>
      </c>
      <c r="G354" s="66" t="s">
        <v>2976</v>
      </c>
      <c r="H354" s="82" t="s">
        <v>281</v>
      </c>
      <c r="I354" s="67">
        <v>1</v>
      </c>
      <c r="J354" s="67">
        <v>1</v>
      </c>
      <c r="K354" s="88" t="s">
        <v>282</v>
      </c>
      <c r="L354" s="88" t="s">
        <v>783</v>
      </c>
      <c r="M354" s="67">
        <v>2009</v>
      </c>
      <c r="N354" s="97" t="s">
        <v>4826</v>
      </c>
      <c r="O354" s="77" t="s">
        <v>2584</v>
      </c>
    </row>
    <row r="355" spans="1:15" hidden="1">
      <c r="A355" s="64">
        <v>354</v>
      </c>
      <c r="B355" s="65" t="s">
        <v>306</v>
      </c>
      <c r="C355" s="88" t="s">
        <v>291</v>
      </c>
      <c r="D355" s="92" t="s">
        <v>1981</v>
      </c>
      <c r="E355" s="92" t="s">
        <v>1982</v>
      </c>
      <c r="F355" s="66" t="s">
        <v>3846</v>
      </c>
      <c r="G355" s="66" t="s">
        <v>2977</v>
      </c>
      <c r="H355" s="82" t="s">
        <v>292</v>
      </c>
      <c r="I355" s="67">
        <v>1</v>
      </c>
      <c r="J355" s="67">
        <v>1</v>
      </c>
      <c r="K355" s="88" t="s">
        <v>293</v>
      </c>
      <c r="L355" s="88" t="s">
        <v>783</v>
      </c>
      <c r="M355" s="67">
        <v>2009</v>
      </c>
      <c r="N355" s="97" t="s">
        <v>3301</v>
      </c>
      <c r="O355" s="77" t="s">
        <v>2584</v>
      </c>
    </row>
    <row r="356" spans="1:15" hidden="1">
      <c r="A356" s="64">
        <v>355</v>
      </c>
      <c r="B356" s="65" t="s">
        <v>306</v>
      </c>
      <c r="C356" s="88" t="s">
        <v>2586</v>
      </c>
      <c r="D356" s="92" t="s">
        <v>1983</v>
      </c>
      <c r="E356" s="92" t="s">
        <v>1984</v>
      </c>
      <c r="F356" s="66" t="s">
        <v>3847</v>
      </c>
      <c r="G356" s="66" t="s">
        <v>2978</v>
      </c>
      <c r="H356" s="82" t="s">
        <v>2587</v>
      </c>
      <c r="I356" s="67">
        <v>1</v>
      </c>
      <c r="J356" s="67">
        <v>1</v>
      </c>
      <c r="K356" s="88" t="s">
        <v>423</v>
      </c>
      <c r="L356" s="88" t="s">
        <v>783</v>
      </c>
      <c r="M356" s="67">
        <v>2011</v>
      </c>
      <c r="N356" s="97" t="s">
        <v>3303</v>
      </c>
      <c r="O356" s="77" t="s">
        <v>2584</v>
      </c>
    </row>
    <row r="357" spans="1:15" hidden="1">
      <c r="A357" s="64">
        <v>356</v>
      </c>
      <c r="B357" s="65" t="s">
        <v>306</v>
      </c>
      <c r="C357" s="88" t="s">
        <v>801</v>
      </c>
      <c r="D357" s="92" t="s">
        <v>1985</v>
      </c>
      <c r="E357" s="92" t="s">
        <v>1986</v>
      </c>
      <c r="F357" s="66" t="s">
        <v>3848</v>
      </c>
      <c r="G357" s="66" t="s">
        <v>2979</v>
      </c>
      <c r="H357" s="82" t="s">
        <v>802</v>
      </c>
      <c r="I357" s="67">
        <v>1</v>
      </c>
      <c r="J357" s="67">
        <v>5</v>
      </c>
      <c r="K357" s="88" t="s">
        <v>803</v>
      </c>
      <c r="L357" s="88" t="s">
        <v>783</v>
      </c>
      <c r="M357" s="67">
        <v>2010</v>
      </c>
      <c r="N357" s="97" t="s">
        <v>3302</v>
      </c>
      <c r="O357" s="77" t="s">
        <v>2584</v>
      </c>
    </row>
    <row r="358" spans="1:15" hidden="1">
      <c r="A358" s="64">
        <v>357</v>
      </c>
      <c r="B358" s="65" t="s">
        <v>306</v>
      </c>
      <c r="C358" s="88" t="s">
        <v>2591</v>
      </c>
      <c r="D358" s="92" t="s">
        <v>1987</v>
      </c>
      <c r="E358" s="92" t="s">
        <v>1988</v>
      </c>
      <c r="F358" s="66" t="s">
        <v>3849</v>
      </c>
      <c r="G358" s="66" t="s">
        <v>2980</v>
      </c>
      <c r="H358" s="82" t="s">
        <v>2592</v>
      </c>
      <c r="I358" s="67">
        <v>1</v>
      </c>
      <c r="J358" s="67">
        <v>1</v>
      </c>
      <c r="K358" s="88" t="s">
        <v>2593</v>
      </c>
      <c r="L358" s="88" t="s">
        <v>783</v>
      </c>
      <c r="M358" s="67">
        <v>2010</v>
      </c>
      <c r="N358" s="97" t="s">
        <v>4823</v>
      </c>
      <c r="O358" s="77" t="s">
        <v>2584</v>
      </c>
    </row>
    <row r="359" spans="1:15" ht="25.5" hidden="1">
      <c r="A359" s="64">
        <v>358</v>
      </c>
      <c r="B359" s="65" t="s">
        <v>306</v>
      </c>
      <c r="C359" s="88" t="s">
        <v>294</v>
      </c>
      <c r="D359" s="92" t="s">
        <v>1989</v>
      </c>
      <c r="E359" s="92" t="s">
        <v>1990</v>
      </c>
      <c r="F359" s="66" t="s">
        <v>3850</v>
      </c>
      <c r="G359" s="66" t="s">
        <v>2981</v>
      </c>
      <c r="H359" s="82" t="s">
        <v>1453</v>
      </c>
      <c r="I359" s="67">
        <v>1</v>
      </c>
      <c r="J359" s="67">
        <v>1</v>
      </c>
      <c r="K359" s="88" t="s">
        <v>1454</v>
      </c>
      <c r="L359" s="88" t="s">
        <v>783</v>
      </c>
      <c r="M359" s="67">
        <v>2011</v>
      </c>
      <c r="N359" s="97" t="s">
        <v>4822</v>
      </c>
      <c r="O359" s="77" t="s">
        <v>2584</v>
      </c>
    </row>
    <row r="360" spans="1:15" hidden="1">
      <c r="A360" s="64">
        <v>359</v>
      </c>
      <c r="B360" s="65" t="s">
        <v>306</v>
      </c>
      <c r="C360" s="88" t="s">
        <v>1458</v>
      </c>
      <c r="D360" s="92" t="s">
        <v>1991</v>
      </c>
      <c r="E360" s="92" t="s">
        <v>1992</v>
      </c>
      <c r="F360" s="66" t="s">
        <v>3851</v>
      </c>
      <c r="G360" s="66" t="s">
        <v>2982</v>
      </c>
      <c r="H360" s="82" t="s">
        <v>1459</v>
      </c>
      <c r="I360" s="67">
        <v>1</v>
      </c>
      <c r="J360" s="67">
        <v>1</v>
      </c>
      <c r="K360" s="88" t="s">
        <v>1460</v>
      </c>
      <c r="L360" s="88" t="s">
        <v>783</v>
      </c>
      <c r="M360" s="67">
        <v>2011</v>
      </c>
      <c r="N360" s="97" t="s">
        <v>4821</v>
      </c>
      <c r="O360" s="77" t="s">
        <v>2584</v>
      </c>
    </row>
    <row r="361" spans="1:15" hidden="1">
      <c r="A361" s="64">
        <v>360</v>
      </c>
      <c r="B361" s="65" t="s">
        <v>306</v>
      </c>
      <c r="C361" s="88" t="s">
        <v>3172</v>
      </c>
      <c r="D361" s="92" t="s">
        <v>1993</v>
      </c>
      <c r="E361" s="92" t="s">
        <v>1994</v>
      </c>
      <c r="F361" s="66" t="s">
        <v>3852</v>
      </c>
      <c r="G361" s="66" t="s">
        <v>2983</v>
      </c>
      <c r="H361" s="82" t="s">
        <v>3173</v>
      </c>
      <c r="I361" s="67">
        <v>1</v>
      </c>
      <c r="J361" s="67">
        <v>1</v>
      </c>
      <c r="K361" s="88" t="s">
        <v>3174</v>
      </c>
      <c r="L361" s="88" t="s">
        <v>783</v>
      </c>
      <c r="M361" s="67">
        <v>2009</v>
      </c>
      <c r="N361" s="97" t="s">
        <v>4820</v>
      </c>
      <c r="O361" s="77" t="s">
        <v>2584</v>
      </c>
    </row>
    <row r="362" spans="1:15" hidden="1">
      <c r="A362" s="64">
        <v>361</v>
      </c>
      <c r="B362" s="65" t="s">
        <v>306</v>
      </c>
      <c r="C362" s="88" t="s">
        <v>233</v>
      </c>
      <c r="D362" s="92" t="s">
        <v>1995</v>
      </c>
      <c r="E362" s="92" t="s">
        <v>1996</v>
      </c>
      <c r="F362" s="66" t="s">
        <v>3853</v>
      </c>
      <c r="G362" s="66" t="s">
        <v>2984</v>
      </c>
      <c r="H362" s="82" t="s">
        <v>3147</v>
      </c>
      <c r="I362" s="67">
        <v>1</v>
      </c>
      <c r="J362" s="67">
        <v>1</v>
      </c>
      <c r="K362" s="88" t="s">
        <v>3148</v>
      </c>
      <c r="L362" s="88" t="s">
        <v>783</v>
      </c>
      <c r="M362" s="67">
        <v>2010</v>
      </c>
      <c r="N362" s="97" t="s">
        <v>4819</v>
      </c>
      <c r="O362" s="77" t="s">
        <v>2584</v>
      </c>
    </row>
    <row r="363" spans="1:15" ht="25.5" hidden="1">
      <c r="A363" s="64">
        <v>362</v>
      </c>
      <c r="B363" s="65" t="s">
        <v>306</v>
      </c>
      <c r="C363" s="88" t="s">
        <v>280</v>
      </c>
      <c r="D363" s="92" t="s">
        <v>1997</v>
      </c>
      <c r="E363" s="92" t="s">
        <v>1998</v>
      </c>
      <c r="F363" s="66" t="s">
        <v>3854</v>
      </c>
      <c r="G363" s="66" t="s">
        <v>2985</v>
      </c>
      <c r="H363" s="82" t="s">
        <v>3151</v>
      </c>
      <c r="I363" s="67">
        <v>1</v>
      </c>
      <c r="J363" s="67">
        <v>1</v>
      </c>
      <c r="K363" s="88" t="s">
        <v>3152</v>
      </c>
      <c r="L363" s="88" t="s">
        <v>783</v>
      </c>
      <c r="M363" s="67">
        <v>2010</v>
      </c>
      <c r="N363" s="97" t="s">
        <v>4818</v>
      </c>
      <c r="O363" s="77" t="s">
        <v>2584</v>
      </c>
    </row>
    <row r="364" spans="1:15" hidden="1">
      <c r="A364" s="64">
        <v>363</v>
      </c>
      <c r="B364" s="65" t="s">
        <v>306</v>
      </c>
      <c r="C364" s="88" t="s">
        <v>3154</v>
      </c>
      <c r="D364" s="92" t="s">
        <v>1999</v>
      </c>
      <c r="E364" s="92" t="s">
        <v>2000</v>
      </c>
      <c r="F364" s="66" t="s">
        <v>3855</v>
      </c>
      <c r="G364" s="66" t="s">
        <v>2986</v>
      </c>
      <c r="H364" s="82" t="s">
        <v>3155</v>
      </c>
      <c r="I364" s="67">
        <v>1</v>
      </c>
      <c r="J364" s="67">
        <v>1</v>
      </c>
      <c r="K364" s="88" t="s">
        <v>3156</v>
      </c>
      <c r="L364" s="88" t="s">
        <v>783</v>
      </c>
      <c r="M364" s="67">
        <v>2010</v>
      </c>
      <c r="N364" s="97" t="s">
        <v>4817</v>
      </c>
      <c r="O364" s="77" t="s">
        <v>2584</v>
      </c>
    </row>
    <row r="365" spans="1:15" ht="25.5" hidden="1">
      <c r="A365" s="64">
        <v>364</v>
      </c>
      <c r="B365" s="65" t="s">
        <v>306</v>
      </c>
      <c r="C365" s="88" t="s">
        <v>3157</v>
      </c>
      <c r="D365" s="92" t="s">
        <v>2001</v>
      </c>
      <c r="E365" s="92" t="s">
        <v>2002</v>
      </c>
      <c r="F365" s="66" t="s">
        <v>3856</v>
      </c>
      <c r="G365" s="66" t="s">
        <v>2987</v>
      </c>
      <c r="H365" s="82" t="s">
        <v>3158</v>
      </c>
      <c r="I365" s="67">
        <v>1</v>
      </c>
      <c r="J365" s="67">
        <v>1</v>
      </c>
      <c r="K365" s="88" t="s">
        <v>3159</v>
      </c>
      <c r="L365" s="88" t="s">
        <v>783</v>
      </c>
      <c r="M365" s="67">
        <v>2010</v>
      </c>
      <c r="N365" s="97" t="s">
        <v>4816</v>
      </c>
      <c r="O365" s="77" t="s">
        <v>2584</v>
      </c>
    </row>
    <row r="366" spans="1:15" hidden="1">
      <c r="A366" s="64">
        <v>365</v>
      </c>
      <c r="B366" s="65" t="s">
        <v>306</v>
      </c>
      <c r="C366" s="88" t="s">
        <v>804</v>
      </c>
      <c r="D366" s="92" t="s">
        <v>2003</v>
      </c>
      <c r="E366" s="92" t="s">
        <v>2004</v>
      </c>
      <c r="F366" s="66" t="s">
        <v>3893</v>
      </c>
      <c r="G366" s="66" t="s">
        <v>2988</v>
      </c>
      <c r="H366" s="82" t="s">
        <v>805</v>
      </c>
      <c r="I366" s="67">
        <v>1</v>
      </c>
      <c r="J366" s="67">
        <v>1</v>
      </c>
      <c r="K366" s="88" t="s">
        <v>424</v>
      </c>
      <c r="L366" s="88" t="s">
        <v>783</v>
      </c>
      <c r="M366" s="67">
        <v>2010</v>
      </c>
      <c r="N366" s="97" t="s">
        <v>1822</v>
      </c>
      <c r="O366" s="77" t="s">
        <v>2584</v>
      </c>
    </row>
    <row r="367" spans="1:15" hidden="1">
      <c r="A367" s="64">
        <v>366</v>
      </c>
      <c r="B367" s="65" t="s">
        <v>306</v>
      </c>
      <c r="C367" s="88" t="s">
        <v>3163</v>
      </c>
      <c r="D367" s="92" t="s">
        <v>2005</v>
      </c>
      <c r="E367" s="92" t="s">
        <v>2006</v>
      </c>
      <c r="F367" s="66" t="s">
        <v>3894</v>
      </c>
      <c r="G367" s="66" t="s">
        <v>2989</v>
      </c>
      <c r="H367" s="82" t="s">
        <v>3164</v>
      </c>
      <c r="I367" s="67">
        <v>1</v>
      </c>
      <c r="J367" s="67">
        <v>1</v>
      </c>
      <c r="K367" s="88" t="s">
        <v>3165</v>
      </c>
      <c r="L367" s="88" t="s">
        <v>783</v>
      </c>
      <c r="M367" s="67">
        <v>2011</v>
      </c>
      <c r="N367" s="97" t="s">
        <v>1821</v>
      </c>
      <c r="O367" s="77" t="s">
        <v>2584</v>
      </c>
    </row>
    <row r="368" spans="1:15" ht="25.5" hidden="1">
      <c r="A368" s="64">
        <v>367</v>
      </c>
      <c r="B368" s="65" t="s">
        <v>306</v>
      </c>
      <c r="C368" s="88" t="s">
        <v>940</v>
      </c>
      <c r="D368" s="92" t="s">
        <v>2007</v>
      </c>
      <c r="E368" s="92" t="s">
        <v>2008</v>
      </c>
      <c r="F368" s="66" t="s">
        <v>3895</v>
      </c>
      <c r="G368" s="66" t="s">
        <v>2990</v>
      </c>
      <c r="H368" s="82" t="s">
        <v>941</v>
      </c>
      <c r="I368" s="67">
        <v>1</v>
      </c>
      <c r="J368" s="67">
        <v>1</v>
      </c>
      <c r="K368" s="88" t="s">
        <v>425</v>
      </c>
      <c r="L368" s="88" t="s">
        <v>791</v>
      </c>
      <c r="M368" s="67">
        <v>2009</v>
      </c>
      <c r="N368" s="97" t="s">
        <v>1820</v>
      </c>
      <c r="O368" s="77" t="s">
        <v>2584</v>
      </c>
    </row>
    <row r="369" spans="1:15" hidden="1">
      <c r="A369" s="64">
        <v>368</v>
      </c>
      <c r="B369" s="65" t="s">
        <v>306</v>
      </c>
      <c r="C369" s="88" t="s">
        <v>3166</v>
      </c>
      <c r="D369" s="92" t="s">
        <v>2009</v>
      </c>
      <c r="E369" s="92" t="s">
        <v>2010</v>
      </c>
      <c r="F369" s="66" t="s">
        <v>3896</v>
      </c>
      <c r="G369" s="66" t="s">
        <v>2991</v>
      </c>
      <c r="H369" s="82" t="s">
        <v>834</v>
      </c>
      <c r="I369" s="67">
        <v>1</v>
      </c>
      <c r="J369" s="67">
        <v>1</v>
      </c>
      <c r="K369" s="88" t="s">
        <v>835</v>
      </c>
      <c r="L369" s="88" t="s">
        <v>783</v>
      </c>
      <c r="M369" s="67">
        <v>2010</v>
      </c>
      <c r="N369" s="97" t="s">
        <v>1819</v>
      </c>
      <c r="O369" s="77" t="s">
        <v>2584</v>
      </c>
    </row>
    <row r="370" spans="1:15" hidden="1">
      <c r="A370" s="64">
        <v>369</v>
      </c>
      <c r="B370" s="65" t="s">
        <v>306</v>
      </c>
      <c r="C370" s="88" t="s">
        <v>836</v>
      </c>
      <c r="D370" s="92" t="s">
        <v>2011</v>
      </c>
      <c r="E370" s="92" t="s">
        <v>2012</v>
      </c>
      <c r="F370" s="66" t="s">
        <v>3897</v>
      </c>
      <c r="G370" s="66" t="s">
        <v>2992</v>
      </c>
      <c r="H370" s="82" t="s">
        <v>837</v>
      </c>
      <c r="I370" s="67">
        <v>1</v>
      </c>
      <c r="J370" s="67">
        <v>2</v>
      </c>
      <c r="K370" s="88" t="s">
        <v>426</v>
      </c>
      <c r="L370" s="88" t="s">
        <v>783</v>
      </c>
      <c r="M370" s="67">
        <v>2010</v>
      </c>
      <c r="N370" s="97" t="s">
        <v>1818</v>
      </c>
      <c r="O370" s="77" t="s">
        <v>2584</v>
      </c>
    </row>
    <row r="371" spans="1:15" hidden="1">
      <c r="A371" s="64">
        <v>370</v>
      </c>
      <c r="B371" s="65" t="s">
        <v>306</v>
      </c>
      <c r="C371" s="88" t="s">
        <v>838</v>
      </c>
      <c r="D371" s="92" t="s">
        <v>2013</v>
      </c>
      <c r="E371" s="92" t="s">
        <v>2014</v>
      </c>
      <c r="F371" s="66" t="s">
        <v>3898</v>
      </c>
      <c r="G371" s="66" t="s">
        <v>2993</v>
      </c>
      <c r="H371" s="82" t="s">
        <v>839</v>
      </c>
      <c r="I371" s="67">
        <v>1</v>
      </c>
      <c r="J371" s="67">
        <v>1</v>
      </c>
      <c r="K371" s="88" t="s">
        <v>427</v>
      </c>
      <c r="L371" s="88" t="s">
        <v>276</v>
      </c>
      <c r="M371" s="67">
        <v>2010</v>
      </c>
      <c r="N371" s="97" t="s">
        <v>1817</v>
      </c>
      <c r="O371" s="77" t="s">
        <v>2584</v>
      </c>
    </row>
    <row r="372" spans="1:15" hidden="1">
      <c r="A372" s="64">
        <v>371</v>
      </c>
      <c r="B372" s="65" t="s">
        <v>306</v>
      </c>
      <c r="C372" s="88" t="s">
        <v>806</v>
      </c>
      <c r="D372" s="92" t="s">
        <v>2015</v>
      </c>
      <c r="E372" s="92" t="s">
        <v>2016</v>
      </c>
      <c r="F372" s="66" t="s">
        <v>3899</v>
      </c>
      <c r="G372" s="66" t="s">
        <v>2994</v>
      </c>
      <c r="H372" s="82" t="s">
        <v>807</v>
      </c>
      <c r="I372" s="67">
        <v>1</v>
      </c>
      <c r="J372" s="67">
        <v>1</v>
      </c>
      <c r="K372" s="88" t="s">
        <v>808</v>
      </c>
      <c r="L372" s="88" t="s">
        <v>783</v>
      </c>
      <c r="M372" s="67">
        <v>2009</v>
      </c>
      <c r="N372" s="97" t="s">
        <v>1816</v>
      </c>
      <c r="O372" s="77" t="s">
        <v>2584</v>
      </c>
    </row>
    <row r="373" spans="1:15" hidden="1">
      <c r="A373" s="64">
        <v>372</v>
      </c>
      <c r="B373" s="65" t="s">
        <v>306</v>
      </c>
      <c r="C373" s="88" t="s">
        <v>840</v>
      </c>
      <c r="D373" s="92" t="s">
        <v>2017</v>
      </c>
      <c r="E373" s="92" t="s">
        <v>2018</v>
      </c>
      <c r="F373" s="66" t="s">
        <v>3900</v>
      </c>
      <c r="G373" s="66" t="s">
        <v>2995</v>
      </c>
      <c r="H373" s="82" t="s">
        <v>841</v>
      </c>
      <c r="I373" s="67">
        <v>1</v>
      </c>
      <c r="J373" s="67">
        <v>1</v>
      </c>
      <c r="K373" s="88" t="s">
        <v>428</v>
      </c>
      <c r="L373" s="88" t="s">
        <v>783</v>
      </c>
      <c r="M373" s="67">
        <v>2010</v>
      </c>
      <c r="N373" s="97" t="s">
        <v>1823</v>
      </c>
      <c r="O373" s="77" t="s">
        <v>2584</v>
      </c>
    </row>
    <row r="374" spans="1:15" hidden="1">
      <c r="A374" s="64">
        <v>373</v>
      </c>
      <c r="B374" s="65" t="s">
        <v>306</v>
      </c>
      <c r="C374" s="88" t="s">
        <v>844</v>
      </c>
      <c r="D374" s="92" t="s">
        <v>2019</v>
      </c>
      <c r="E374" s="92" t="s">
        <v>2020</v>
      </c>
      <c r="F374" s="66" t="s">
        <v>3901</v>
      </c>
      <c r="G374" s="66" t="s">
        <v>2996</v>
      </c>
      <c r="H374" s="82" t="s">
        <v>845</v>
      </c>
      <c r="I374" s="67">
        <v>1</v>
      </c>
      <c r="J374" s="67">
        <v>1</v>
      </c>
      <c r="K374" s="88" t="s">
        <v>429</v>
      </c>
      <c r="L374" s="88" t="s">
        <v>783</v>
      </c>
      <c r="M374" s="67">
        <v>2010</v>
      </c>
      <c r="N374" s="97" t="s">
        <v>1824</v>
      </c>
      <c r="O374" s="77" t="s">
        <v>2584</v>
      </c>
    </row>
    <row r="375" spans="1:15" hidden="1">
      <c r="A375" s="64">
        <v>374</v>
      </c>
      <c r="B375" s="65" t="s">
        <v>306</v>
      </c>
      <c r="C375" s="88" t="s">
        <v>846</v>
      </c>
      <c r="D375" s="92" t="s">
        <v>2021</v>
      </c>
      <c r="E375" s="92" t="s">
        <v>2022</v>
      </c>
      <c r="F375" s="66" t="s">
        <v>3902</v>
      </c>
      <c r="G375" s="66" t="s">
        <v>2997</v>
      </c>
      <c r="H375" s="82" t="s">
        <v>847</v>
      </c>
      <c r="I375" s="67">
        <v>1</v>
      </c>
      <c r="J375" s="67">
        <v>1</v>
      </c>
      <c r="K375" s="88" t="s">
        <v>430</v>
      </c>
      <c r="L375" s="88" t="s">
        <v>791</v>
      </c>
      <c r="M375" s="67">
        <v>2010</v>
      </c>
      <c r="N375" s="97" t="s">
        <v>1815</v>
      </c>
      <c r="O375" s="77" t="s">
        <v>2584</v>
      </c>
    </row>
    <row r="376" spans="1:15" hidden="1">
      <c r="A376" s="64">
        <v>375</v>
      </c>
      <c r="B376" s="65" t="s">
        <v>306</v>
      </c>
      <c r="C376" s="88" t="s">
        <v>780</v>
      </c>
      <c r="D376" s="92" t="s">
        <v>2023</v>
      </c>
      <c r="E376" s="92" t="s">
        <v>2024</v>
      </c>
      <c r="F376" s="66" t="s">
        <v>3903</v>
      </c>
      <c r="G376" s="66" t="s">
        <v>2998</v>
      </c>
      <c r="H376" s="82" t="s">
        <v>3204</v>
      </c>
      <c r="I376" s="67">
        <v>1</v>
      </c>
      <c r="J376" s="67">
        <v>1</v>
      </c>
      <c r="K376" s="88" t="s">
        <v>269</v>
      </c>
      <c r="L376" s="88" t="s">
        <v>783</v>
      </c>
      <c r="M376" s="67">
        <v>2011</v>
      </c>
      <c r="N376" s="97" t="s">
        <v>1814</v>
      </c>
      <c r="O376" s="77" t="s">
        <v>2584</v>
      </c>
    </row>
    <row r="377" spans="1:15" hidden="1">
      <c r="A377" s="64">
        <v>376</v>
      </c>
      <c r="B377" s="65" t="s">
        <v>306</v>
      </c>
      <c r="C377" s="88" t="s">
        <v>780</v>
      </c>
      <c r="D377" s="92" t="s">
        <v>2025</v>
      </c>
      <c r="E377" s="92" t="s">
        <v>2026</v>
      </c>
      <c r="F377" s="66" t="s">
        <v>3904</v>
      </c>
      <c r="G377" s="66" t="s">
        <v>2999</v>
      </c>
      <c r="H377" s="82" t="s">
        <v>3205</v>
      </c>
      <c r="I377" s="67">
        <v>1</v>
      </c>
      <c r="J377" s="67">
        <v>1</v>
      </c>
      <c r="K377" s="88" t="s">
        <v>269</v>
      </c>
      <c r="L377" s="88" t="s">
        <v>783</v>
      </c>
      <c r="M377" s="67">
        <v>2011</v>
      </c>
      <c r="N377" s="97" t="s">
        <v>3304</v>
      </c>
      <c r="O377" s="77" t="s">
        <v>2584</v>
      </c>
    </row>
    <row r="378" spans="1:15" hidden="1">
      <c r="A378" s="64">
        <v>377</v>
      </c>
      <c r="B378" s="65" t="s">
        <v>306</v>
      </c>
      <c r="C378" s="88" t="s">
        <v>786</v>
      </c>
      <c r="D378" s="92" t="s">
        <v>2027</v>
      </c>
      <c r="E378" s="92" t="s">
        <v>2028</v>
      </c>
      <c r="F378" s="66" t="s">
        <v>3905</v>
      </c>
      <c r="G378" s="66" t="s">
        <v>3000</v>
      </c>
      <c r="H378" s="82" t="s">
        <v>787</v>
      </c>
      <c r="I378" s="67">
        <v>1</v>
      </c>
      <c r="J378" s="67">
        <v>1</v>
      </c>
      <c r="K378" s="88" t="s">
        <v>788</v>
      </c>
      <c r="L378" s="88" t="s">
        <v>783</v>
      </c>
      <c r="M378" s="67">
        <v>2009</v>
      </c>
      <c r="N378" s="97" t="s">
        <v>3305</v>
      </c>
      <c r="O378" s="77" t="s">
        <v>2584</v>
      </c>
    </row>
    <row r="379" spans="1:15" hidden="1">
      <c r="A379" s="64">
        <v>378</v>
      </c>
      <c r="B379" s="65" t="s">
        <v>306</v>
      </c>
      <c r="C379" s="88" t="s">
        <v>3206</v>
      </c>
      <c r="D379" s="92" t="s">
        <v>1985</v>
      </c>
      <c r="E379" s="92" t="s">
        <v>1986</v>
      </c>
      <c r="F379" s="66" t="s">
        <v>3906</v>
      </c>
      <c r="G379" s="66" t="s">
        <v>3001</v>
      </c>
      <c r="H379" s="82" t="s">
        <v>3207</v>
      </c>
      <c r="I379" s="67">
        <v>1</v>
      </c>
      <c r="J379" s="67">
        <v>1</v>
      </c>
      <c r="K379" s="88" t="s">
        <v>3208</v>
      </c>
      <c r="L379" s="88" t="s">
        <v>783</v>
      </c>
      <c r="M379" s="67">
        <v>2009</v>
      </c>
      <c r="N379" s="97" t="s">
        <v>3306</v>
      </c>
      <c r="O379" s="77" t="s">
        <v>2584</v>
      </c>
    </row>
    <row r="380" spans="1:15" ht="25.5" hidden="1">
      <c r="A380" s="64">
        <v>379</v>
      </c>
      <c r="B380" s="65" t="s">
        <v>306</v>
      </c>
      <c r="C380" s="88" t="s">
        <v>225</v>
      </c>
      <c r="D380" s="92" t="s">
        <v>2029</v>
      </c>
      <c r="E380" s="92" t="s">
        <v>2030</v>
      </c>
      <c r="F380" s="66" t="s">
        <v>3907</v>
      </c>
      <c r="G380" s="66" t="s">
        <v>3002</v>
      </c>
      <c r="H380" s="82" t="s">
        <v>3215</v>
      </c>
      <c r="I380" s="67">
        <v>1</v>
      </c>
      <c r="J380" s="67">
        <v>1</v>
      </c>
      <c r="K380" s="88" t="s">
        <v>3216</v>
      </c>
      <c r="L380" s="88" t="s">
        <v>791</v>
      </c>
      <c r="M380" s="67">
        <v>2011</v>
      </c>
      <c r="N380" s="97" t="s">
        <v>1813</v>
      </c>
      <c r="O380" s="77" t="s">
        <v>2584</v>
      </c>
    </row>
    <row r="381" spans="1:15" ht="25.5" hidden="1">
      <c r="A381" s="64">
        <v>380</v>
      </c>
      <c r="B381" s="65" t="s">
        <v>306</v>
      </c>
      <c r="C381" s="88" t="s">
        <v>942</v>
      </c>
      <c r="D381" s="92" t="s">
        <v>1939</v>
      </c>
      <c r="E381" s="92" t="s">
        <v>1907</v>
      </c>
      <c r="F381" s="66" t="s">
        <v>3908</v>
      </c>
      <c r="G381" s="66" t="s">
        <v>3003</v>
      </c>
      <c r="H381" s="82" t="s">
        <v>943</v>
      </c>
      <c r="I381" s="67">
        <v>1</v>
      </c>
      <c r="J381" s="67">
        <v>1</v>
      </c>
      <c r="K381" s="88" t="s">
        <v>944</v>
      </c>
      <c r="L381" s="88" t="s">
        <v>783</v>
      </c>
      <c r="M381" s="67">
        <v>2010</v>
      </c>
      <c r="N381" s="97" t="s">
        <v>1812</v>
      </c>
      <c r="O381" s="77" t="s">
        <v>2584</v>
      </c>
    </row>
    <row r="382" spans="1:15" hidden="1">
      <c r="A382" s="64">
        <v>381</v>
      </c>
      <c r="B382" s="65" t="s">
        <v>306</v>
      </c>
      <c r="C382" s="88" t="s">
        <v>780</v>
      </c>
      <c r="D382" s="92" t="s">
        <v>2031</v>
      </c>
      <c r="E382" s="92" t="s">
        <v>2032</v>
      </c>
      <c r="F382" s="66" t="s">
        <v>3909</v>
      </c>
      <c r="G382" s="66" t="s">
        <v>3004</v>
      </c>
      <c r="H382" s="82" t="s">
        <v>3217</v>
      </c>
      <c r="I382" s="67">
        <v>1</v>
      </c>
      <c r="J382" s="67">
        <v>1</v>
      </c>
      <c r="K382" s="88" t="s">
        <v>3218</v>
      </c>
      <c r="L382" s="88" t="s">
        <v>783</v>
      </c>
      <c r="M382" s="67">
        <v>2011</v>
      </c>
      <c r="N382" s="97" t="s">
        <v>1811</v>
      </c>
      <c r="O382" s="77" t="s">
        <v>2584</v>
      </c>
    </row>
    <row r="383" spans="1:15" ht="25.5" hidden="1">
      <c r="A383" s="64">
        <v>382</v>
      </c>
      <c r="B383" s="65" t="s">
        <v>306</v>
      </c>
      <c r="C383" s="88" t="s">
        <v>3219</v>
      </c>
      <c r="D383" s="92" t="s">
        <v>2033</v>
      </c>
      <c r="E383" s="92" t="s">
        <v>2034</v>
      </c>
      <c r="F383" s="66" t="s">
        <v>3910</v>
      </c>
      <c r="G383" s="66" t="s">
        <v>3005</v>
      </c>
      <c r="H383" s="82" t="s">
        <v>3220</v>
      </c>
      <c r="I383" s="67">
        <v>1</v>
      </c>
      <c r="J383" s="67">
        <v>1</v>
      </c>
      <c r="K383" s="88" t="s">
        <v>431</v>
      </c>
      <c r="L383" s="88" t="s">
        <v>783</v>
      </c>
      <c r="M383" s="67">
        <v>2011</v>
      </c>
      <c r="N383" s="97" t="s">
        <v>1810</v>
      </c>
      <c r="O383" s="77" t="s">
        <v>2584</v>
      </c>
    </row>
    <row r="384" spans="1:15" ht="25.5" hidden="1">
      <c r="A384" s="64">
        <v>383</v>
      </c>
      <c r="B384" s="65" t="s">
        <v>306</v>
      </c>
      <c r="C384" s="88" t="s">
        <v>3221</v>
      </c>
      <c r="D384" s="92" t="s">
        <v>2035</v>
      </c>
      <c r="E384" s="92" t="s">
        <v>2036</v>
      </c>
      <c r="F384" s="66" t="s">
        <v>3911</v>
      </c>
      <c r="G384" s="66" t="s">
        <v>3006</v>
      </c>
      <c r="H384" s="82" t="s">
        <v>3222</v>
      </c>
      <c r="I384" s="67">
        <v>1</v>
      </c>
      <c r="J384" s="67">
        <v>1</v>
      </c>
      <c r="K384" s="88" t="s">
        <v>432</v>
      </c>
      <c r="L384" s="88" t="s">
        <v>783</v>
      </c>
      <c r="M384" s="67">
        <v>2012</v>
      </c>
      <c r="N384" s="97" t="s">
        <v>1809</v>
      </c>
      <c r="O384" s="77" t="s">
        <v>2584</v>
      </c>
    </row>
    <row r="385" spans="1:15" ht="25.5" hidden="1">
      <c r="A385" s="64">
        <v>384</v>
      </c>
      <c r="B385" s="65" t="s">
        <v>306</v>
      </c>
      <c r="C385" s="88" t="s">
        <v>3223</v>
      </c>
      <c r="D385" s="92" t="s">
        <v>2037</v>
      </c>
      <c r="E385" s="92" t="s">
        <v>2038</v>
      </c>
      <c r="F385" s="66" t="s">
        <v>3912</v>
      </c>
      <c r="G385" s="66" t="s">
        <v>3007</v>
      </c>
      <c r="H385" s="82" t="s">
        <v>3224</v>
      </c>
      <c r="I385" s="67">
        <v>1</v>
      </c>
      <c r="J385" s="67">
        <v>1</v>
      </c>
      <c r="K385" s="88" t="s">
        <v>3225</v>
      </c>
      <c r="L385" s="88" t="s">
        <v>783</v>
      </c>
      <c r="M385" s="67">
        <v>2009</v>
      </c>
      <c r="N385" s="97" t="s">
        <v>1808</v>
      </c>
      <c r="O385" s="77" t="s">
        <v>2584</v>
      </c>
    </row>
    <row r="386" spans="1:15" hidden="1">
      <c r="A386" s="64">
        <v>385</v>
      </c>
      <c r="B386" s="65" t="s">
        <v>306</v>
      </c>
      <c r="C386" s="88" t="s">
        <v>3229</v>
      </c>
      <c r="D386" s="92" t="s">
        <v>2039</v>
      </c>
      <c r="E386" s="92" t="s">
        <v>2040</v>
      </c>
      <c r="F386" s="66" t="s">
        <v>3913</v>
      </c>
      <c r="G386" s="66" t="s">
        <v>3008</v>
      </c>
      <c r="H386" s="82" t="s">
        <v>3230</v>
      </c>
      <c r="I386" s="67">
        <v>1</v>
      </c>
      <c r="J386" s="67">
        <v>1</v>
      </c>
      <c r="K386" s="88" t="s">
        <v>433</v>
      </c>
      <c r="L386" s="88" t="s">
        <v>783</v>
      </c>
      <c r="M386" s="67">
        <v>2009</v>
      </c>
      <c r="N386" s="97" t="s">
        <v>1807</v>
      </c>
      <c r="O386" s="77" t="s">
        <v>2584</v>
      </c>
    </row>
    <row r="387" spans="1:15" ht="25.5" hidden="1">
      <c r="A387" s="64">
        <v>386</v>
      </c>
      <c r="B387" s="65" t="s">
        <v>306</v>
      </c>
      <c r="C387" s="88" t="s">
        <v>809</v>
      </c>
      <c r="D387" s="92" t="s">
        <v>2041</v>
      </c>
      <c r="E387" s="92" t="s">
        <v>2042</v>
      </c>
      <c r="F387" s="66" t="s">
        <v>3914</v>
      </c>
      <c r="G387" s="66" t="s">
        <v>3009</v>
      </c>
      <c r="H387" s="82" t="s">
        <v>810</v>
      </c>
      <c r="I387" s="67">
        <v>1</v>
      </c>
      <c r="J387" s="67">
        <v>1</v>
      </c>
      <c r="K387" s="88" t="s">
        <v>811</v>
      </c>
      <c r="L387" s="88" t="s">
        <v>783</v>
      </c>
      <c r="M387" s="67">
        <v>2010</v>
      </c>
      <c r="N387" s="97" t="s">
        <v>1806</v>
      </c>
      <c r="O387" s="77" t="s">
        <v>2584</v>
      </c>
    </row>
    <row r="388" spans="1:15" ht="25.5" hidden="1">
      <c r="A388" s="64">
        <v>387</v>
      </c>
      <c r="B388" s="65" t="s">
        <v>306</v>
      </c>
      <c r="C388" s="88" t="s">
        <v>3209</v>
      </c>
      <c r="D388" s="92" t="s">
        <v>2043</v>
      </c>
      <c r="E388" s="92" t="s">
        <v>2044</v>
      </c>
      <c r="F388" s="66" t="s">
        <v>149</v>
      </c>
      <c r="G388" s="66" t="s">
        <v>3010</v>
      </c>
      <c r="H388" s="82" t="s">
        <v>3231</v>
      </c>
      <c r="I388" s="67">
        <v>1</v>
      </c>
      <c r="J388" s="67">
        <v>1</v>
      </c>
      <c r="K388" s="88" t="s">
        <v>434</v>
      </c>
      <c r="L388" s="88" t="s">
        <v>783</v>
      </c>
      <c r="M388" s="67">
        <v>2010</v>
      </c>
      <c r="N388" s="97" t="s">
        <v>4834</v>
      </c>
      <c r="O388" s="77" t="s">
        <v>2584</v>
      </c>
    </row>
    <row r="389" spans="1:15" hidden="1">
      <c r="A389" s="64">
        <v>388</v>
      </c>
      <c r="B389" s="65" t="s">
        <v>306</v>
      </c>
      <c r="C389" s="88" t="s">
        <v>1701</v>
      </c>
      <c r="D389" s="92" t="s">
        <v>2045</v>
      </c>
      <c r="E389" s="92" t="s">
        <v>2046</v>
      </c>
      <c r="F389" s="66" t="s">
        <v>150</v>
      </c>
      <c r="G389" s="66" t="s">
        <v>3011</v>
      </c>
      <c r="H389" s="82" t="s">
        <v>3234</v>
      </c>
      <c r="I389" s="67">
        <v>1</v>
      </c>
      <c r="J389" s="67">
        <v>1</v>
      </c>
      <c r="K389" s="88" t="s">
        <v>435</v>
      </c>
      <c r="L389" s="88" t="s">
        <v>783</v>
      </c>
      <c r="M389" s="67">
        <v>2009</v>
      </c>
      <c r="N389" s="97" t="s">
        <v>4833</v>
      </c>
      <c r="O389" s="77" t="s">
        <v>2584</v>
      </c>
    </row>
    <row r="390" spans="1:15" ht="25.5" hidden="1">
      <c r="A390" s="64">
        <v>389</v>
      </c>
      <c r="B390" s="65" t="s">
        <v>306</v>
      </c>
      <c r="C390" s="88" t="s">
        <v>1690</v>
      </c>
      <c r="D390" s="92" t="s">
        <v>2047</v>
      </c>
      <c r="E390" s="92" t="s">
        <v>2048</v>
      </c>
      <c r="F390" s="66" t="s">
        <v>151</v>
      </c>
      <c r="G390" s="66" t="s">
        <v>3012</v>
      </c>
      <c r="H390" s="82" t="s">
        <v>3241</v>
      </c>
      <c r="I390" s="67">
        <v>1</v>
      </c>
      <c r="J390" s="67">
        <v>1</v>
      </c>
      <c r="K390" s="88" t="s">
        <v>3242</v>
      </c>
      <c r="L390" s="88" t="s">
        <v>783</v>
      </c>
      <c r="M390" s="67">
        <v>2010</v>
      </c>
      <c r="N390" s="97" t="s">
        <v>4832</v>
      </c>
      <c r="O390" s="77" t="s">
        <v>2584</v>
      </c>
    </row>
    <row r="391" spans="1:15" hidden="1">
      <c r="A391" s="64">
        <v>390</v>
      </c>
      <c r="B391" s="65" t="s">
        <v>306</v>
      </c>
      <c r="C391" s="88" t="s">
        <v>3243</v>
      </c>
      <c r="D391" s="92" t="s">
        <v>2049</v>
      </c>
      <c r="E391" s="92" t="s">
        <v>2050</v>
      </c>
      <c r="F391" s="66" t="s">
        <v>152</v>
      </c>
      <c r="G391" s="66" t="s">
        <v>3013</v>
      </c>
      <c r="H391" s="82" t="s">
        <v>3244</v>
      </c>
      <c r="I391" s="67">
        <v>1</v>
      </c>
      <c r="J391" s="67">
        <v>1</v>
      </c>
      <c r="K391" s="88" t="s">
        <v>3245</v>
      </c>
      <c r="L391" s="88" t="s">
        <v>783</v>
      </c>
      <c r="M391" s="67">
        <v>2009</v>
      </c>
      <c r="N391" s="97" t="s">
        <v>4831</v>
      </c>
      <c r="O391" s="77" t="s">
        <v>2584</v>
      </c>
    </row>
    <row r="392" spans="1:15" ht="25.5" hidden="1">
      <c r="A392" s="64">
        <v>391</v>
      </c>
      <c r="B392" s="65" t="s">
        <v>306</v>
      </c>
      <c r="C392" s="88" t="s">
        <v>3248</v>
      </c>
      <c r="D392" s="92" t="s">
        <v>2051</v>
      </c>
      <c r="E392" s="92" t="s">
        <v>2052</v>
      </c>
      <c r="F392" s="66" t="s">
        <v>153</v>
      </c>
      <c r="G392" s="66" t="s">
        <v>3014</v>
      </c>
      <c r="H392" s="82" t="s">
        <v>3249</v>
      </c>
      <c r="I392" s="67">
        <v>1</v>
      </c>
      <c r="J392" s="67">
        <v>1</v>
      </c>
      <c r="K392" s="88" t="s">
        <v>436</v>
      </c>
      <c r="L392" s="88" t="s">
        <v>783</v>
      </c>
      <c r="M392" s="67">
        <v>2011</v>
      </c>
      <c r="N392" s="97" t="s">
        <v>4830</v>
      </c>
      <c r="O392" s="77" t="s">
        <v>2584</v>
      </c>
    </row>
    <row r="393" spans="1:15" hidden="1">
      <c r="A393" s="64">
        <v>392</v>
      </c>
      <c r="B393" s="65" t="s">
        <v>306</v>
      </c>
      <c r="C393" s="88" t="s">
        <v>945</v>
      </c>
      <c r="D393" s="92" t="s">
        <v>2053</v>
      </c>
      <c r="E393" s="92" t="s">
        <v>2054</v>
      </c>
      <c r="F393" s="66" t="s">
        <v>154</v>
      </c>
      <c r="G393" s="66" t="s">
        <v>3015</v>
      </c>
      <c r="H393" s="82" t="s">
        <v>946</v>
      </c>
      <c r="I393" s="67">
        <v>1</v>
      </c>
      <c r="J393" s="67">
        <v>1</v>
      </c>
      <c r="K393" s="88" t="s">
        <v>947</v>
      </c>
      <c r="L393" s="88" t="s">
        <v>783</v>
      </c>
      <c r="M393" s="67">
        <v>2010</v>
      </c>
      <c r="N393" s="97" t="s">
        <v>4829</v>
      </c>
      <c r="O393" s="77" t="s">
        <v>2584</v>
      </c>
    </row>
    <row r="394" spans="1:15" ht="25.5" hidden="1">
      <c r="A394" s="64">
        <v>393</v>
      </c>
      <c r="B394" s="65" t="s">
        <v>306</v>
      </c>
      <c r="C394" s="88" t="s">
        <v>1701</v>
      </c>
      <c r="D394" s="92" t="s">
        <v>2055</v>
      </c>
      <c r="E394" s="92" t="s">
        <v>2056</v>
      </c>
      <c r="F394" s="66" t="s">
        <v>155</v>
      </c>
      <c r="G394" s="66" t="s">
        <v>3016</v>
      </c>
      <c r="H394" s="82" t="s">
        <v>3250</v>
      </c>
      <c r="I394" s="67">
        <v>1</v>
      </c>
      <c r="J394" s="67">
        <v>1</v>
      </c>
      <c r="K394" s="88" t="s">
        <v>3251</v>
      </c>
      <c r="L394" s="88" t="s">
        <v>783</v>
      </c>
      <c r="M394" s="67">
        <v>2010</v>
      </c>
      <c r="N394" s="97" t="s">
        <v>4828</v>
      </c>
      <c r="O394" s="77" t="s">
        <v>2584</v>
      </c>
    </row>
    <row r="395" spans="1:15" hidden="1">
      <c r="A395" s="64">
        <v>394</v>
      </c>
      <c r="B395" s="65" t="s">
        <v>306</v>
      </c>
      <c r="C395" s="88" t="s">
        <v>223</v>
      </c>
      <c r="D395" s="92" t="s">
        <v>2057</v>
      </c>
      <c r="E395" s="92" t="s">
        <v>2058</v>
      </c>
      <c r="F395" s="66" t="s">
        <v>156</v>
      </c>
      <c r="G395" s="66" t="s">
        <v>3017</v>
      </c>
      <c r="H395" s="82" t="s">
        <v>3252</v>
      </c>
      <c r="I395" s="67">
        <v>1</v>
      </c>
      <c r="J395" s="67">
        <v>1</v>
      </c>
      <c r="K395" s="88" t="s">
        <v>3253</v>
      </c>
      <c r="L395" s="88" t="s">
        <v>783</v>
      </c>
      <c r="M395" s="67">
        <v>2011</v>
      </c>
      <c r="N395" s="97" t="s">
        <v>4827</v>
      </c>
      <c r="O395" s="77" t="s">
        <v>2584</v>
      </c>
    </row>
    <row r="396" spans="1:15" hidden="1">
      <c r="A396" s="64">
        <v>395</v>
      </c>
      <c r="B396" s="65" t="s">
        <v>306</v>
      </c>
      <c r="C396" s="88" t="s">
        <v>812</v>
      </c>
      <c r="D396" s="92" t="s">
        <v>2059</v>
      </c>
      <c r="E396" s="92" t="s">
        <v>2060</v>
      </c>
      <c r="F396" s="66" t="s">
        <v>157</v>
      </c>
      <c r="G396" s="66" t="s">
        <v>3018</v>
      </c>
      <c r="H396" s="82" t="s">
        <v>813</v>
      </c>
      <c r="I396" s="67">
        <v>1</v>
      </c>
      <c r="J396" s="67">
        <v>1</v>
      </c>
      <c r="K396" s="88" t="s">
        <v>437</v>
      </c>
      <c r="L396" s="88" t="s">
        <v>791</v>
      </c>
      <c r="M396" s="67">
        <v>2009</v>
      </c>
      <c r="N396" s="97" t="s">
        <v>4835</v>
      </c>
      <c r="O396" s="77" t="s">
        <v>2584</v>
      </c>
    </row>
    <row r="397" spans="1:15" ht="25.5" hidden="1">
      <c r="A397" s="64">
        <v>396</v>
      </c>
      <c r="B397" s="65" t="s">
        <v>306</v>
      </c>
      <c r="C397" s="88" t="s">
        <v>925</v>
      </c>
      <c r="D397" s="92" t="s">
        <v>2061</v>
      </c>
      <c r="E397" s="92" t="s">
        <v>2062</v>
      </c>
      <c r="F397" s="66" t="s">
        <v>158</v>
      </c>
      <c r="G397" s="66" t="s">
        <v>3019</v>
      </c>
      <c r="H397" s="82" t="s">
        <v>926</v>
      </c>
      <c r="I397" s="67">
        <v>1</v>
      </c>
      <c r="J397" s="67">
        <v>2</v>
      </c>
      <c r="K397" s="88" t="s">
        <v>927</v>
      </c>
      <c r="L397" s="88" t="s">
        <v>783</v>
      </c>
      <c r="M397" s="67">
        <v>2009</v>
      </c>
      <c r="N397" s="97" t="s">
        <v>3307</v>
      </c>
      <c r="O397" s="77" t="s">
        <v>2584</v>
      </c>
    </row>
    <row r="398" spans="1:15" hidden="1">
      <c r="A398" s="64">
        <v>397</v>
      </c>
      <c r="B398" s="65" t="s">
        <v>306</v>
      </c>
      <c r="C398" s="88" t="s">
        <v>930</v>
      </c>
      <c r="D398" s="92" t="s">
        <v>2063</v>
      </c>
      <c r="E398" s="92" t="s">
        <v>2064</v>
      </c>
      <c r="F398" s="66" t="s">
        <v>159</v>
      </c>
      <c r="G398" s="66" t="s">
        <v>3020</v>
      </c>
      <c r="H398" s="82" t="s">
        <v>931</v>
      </c>
      <c r="I398" s="67">
        <v>1</v>
      </c>
      <c r="J398" s="67">
        <v>1</v>
      </c>
      <c r="K398" s="88" t="s">
        <v>932</v>
      </c>
      <c r="L398" s="88" t="s">
        <v>783</v>
      </c>
      <c r="M398" s="67">
        <v>2009</v>
      </c>
      <c r="N398" s="97" t="s">
        <v>3308</v>
      </c>
      <c r="O398" s="77" t="s">
        <v>2584</v>
      </c>
    </row>
    <row r="399" spans="1:15" ht="25.5" hidden="1">
      <c r="A399" s="64">
        <v>398</v>
      </c>
      <c r="B399" s="65" t="s">
        <v>306</v>
      </c>
      <c r="C399" s="88" t="s">
        <v>1701</v>
      </c>
      <c r="D399" s="92" t="s">
        <v>2065</v>
      </c>
      <c r="E399" s="92" t="s">
        <v>2066</v>
      </c>
      <c r="F399" s="66" t="s">
        <v>160</v>
      </c>
      <c r="G399" s="66" t="s">
        <v>3021</v>
      </c>
      <c r="H399" s="82" t="s">
        <v>948</v>
      </c>
      <c r="I399" s="67">
        <v>1</v>
      </c>
      <c r="J399" s="67">
        <v>1</v>
      </c>
      <c r="K399" s="88" t="s">
        <v>438</v>
      </c>
      <c r="L399" s="88" t="s">
        <v>783</v>
      </c>
      <c r="M399" s="67">
        <v>2010</v>
      </c>
      <c r="N399" s="97" t="s">
        <v>3309</v>
      </c>
      <c r="O399" s="77" t="s">
        <v>2584</v>
      </c>
    </row>
    <row r="400" spans="1:15" hidden="1">
      <c r="A400" s="64">
        <v>399</v>
      </c>
      <c r="B400" s="65" t="s">
        <v>306</v>
      </c>
      <c r="C400" s="88" t="s">
        <v>3157</v>
      </c>
      <c r="D400" s="92" t="s">
        <v>2067</v>
      </c>
      <c r="E400" s="92" t="s">
        <v>2068</v>
      </c>
      <c r="F400" s="66" t="s">
        <v>3857</v>
      </c>
      <c r="G400" s="66" t="s">
        <v>3022</v>
      </c>
      <c r="H400" s="82" t="s">
        <v>933</v>
      </c>
      <c r="I400" s="67">
        <v>1</v>
      </c>
      <c r="J400" s="67">
        <v>1</v>
      </c>
      <c r="K400" s="88" t="s">
        <v>934</v>
      </c>
      <c r="L400" s="88" t="s">
        <v>783</v>
      </c>
      <c r="M400" s="67">
        <v>2010</v>
      </c>
      <c r="N400" s="97" t="s">
        <v>3310</v>
      </c>
      <c r="O400" s="77" t="s">
        <v>2584</v>
      </c>
    </row>
    <row r="401" spans="1:15" hidden="1">
      <c r="A401" s="64">
        <v>400</v>
      </c>
      <c r="B401" s="65" t="s">
        <v>306</v>
      </c>
      <c r="C401" s="88" t="s">
        <v>1680</v>
      </c>
      <c r="D401" s="92" t="s">
        <v>2069</v>
      </c>
      <c r="E401" s="92" t="s">
        <v>2070</v>
      </c>
      <c r="F401" s="66" t="s">
        <v>3858</v>
      </c>
      <c r="G401" s="66" t="s">
        <v>3023</v>
      </c>
      <c r="H401" s="82" t="s">
        <v>1681</v>
      </c>
      <c r="I401" s="67">
        <v>1</v>
      </c>
      <c r="J401" s="67">
        <v>1</v>
      </c>
      <c r="K401" s="88" t="s">
        <v>439</v>
      </c>
      <c r="L401" s="88" t="s">
        <v>783</v>
      </c>
      <c r="M401" s="67">
        <v>2009</v>
      </c>
      <c r="N401" s="97" t="s">
        <v>3311</v>
      </c>
      <c r="O401" s="77" t="s">
        <v>2584</v>
      </c>
    </row>
    <row r="402" spans="1:15" ht="25.5" hidden="1">
      <c r="A402" s="64">
        <v>401</v>
      </c>
      <c r="B402" s="65" t="s">
        <v>306</v>
      </c>
      <c r="C402" s="88" t="s">
        <v>1682</v>
      </c>
      <c r="D402" s="92" t="s">
        <v>2071</v>
      </c>
      <c r="E402" s="92" t="s">
        <v>2072</v>
      </c>
      <c r="F402" s="66" t="s">
        <v>3859</v>
      </c>
      <c r="G402" s="66" t="s">
        <v>3024</v>
      </c>
      <c r="H402" s="82" t="s">
        <v>1683</v>
      </c>
      <c r="I402" s="67">
        <v>1</v>
      </c>
      <c r="J402" s="67">
        <v>1</v>
      </c>
      <c r="K402" s="88" t="s">
        <v>1684</v>
      </c>
      <c r="L402" s="88" t="s">
        <v>783</v>
      </c>
      <c r="M402" s="67">
        <v>2011</v>
      </c>
      <c r="N402" s="97" t="s">
        <v>3312</v>
      </c>
      <c r="O402" s="77" t="s">
        <v>2584</v>
      </c>
    </row>
    <row r="403" spans="1:15" ht="25.5" hidden="1">
      <c r="A403" s="64">
        <v>402</v>
      </c>
      <c r="B403" s="65" t="s">
        <v>306</v>
      </c>
      <c r="C403" s="88" t="s">
        <v>780</v>
      </c>
      <c r="D403" s="92" t="s">
        <v>2073</v>
      </c>
      <c r="E403" s="92" t="s">
        <v>2074</v>
      </c>
      <c r="F403" s="66" t="s">
        <v>3860</v>
      </c>
      <c r="G403" s="66" t="s">
        <v>3025</v>
      </c>
      <c r="H403" s="82" t="s">
        <v>781</v>
      </c>
      <c r="I403" s="67">
        <v>1</v>
      </c>
      <c r="J403" s="67">
        <v>1</v>
      </c>
      <c r="K403" s="88" t="s">
        <v>782</v>
      </c>
      <c r="L403" s="88" t="s">
        <v>783</v>
      </c>
      <c r="M403" s="67">
        <v>2010</v>
      </c>
      <c r="N403" s="97" t="s">
        <v>3313</v>
      </c>
      <c r="O403" s="77" t="s">
        <v>2584</v>
      </c>
    </row>
    <row r="404" spans="1:15" ht="25.5" hidden="1">
      <c r="A404" s="64">
        <v>403</v>
      </c>
      <c r="B404" s="65" t="s">
        <v>306</v>
      </c>
      <c r="C404" s="88" t="s">
        <v>1690</v>
      </c>
      <c r="D404" s="92" t="s">
        <v>2047</v>
      </c>
      <c r="E404" s="92" t="s">
        <v>2075</v>
      </c>
      <c r="F404" s="66" t="s">
        <v>3861</v>
      </c>
      <c r="G404" s="66" t="s">
        <v>3026</v>
      </c>
      <c r="H404" s="82" t="s">
        <v>1691</v>
      </c>
      <c r="I404" s="67">
        <v>1</v>
      </c>
      <c r="J404" s="67">
        <v>5</v>
      </c>
      <c r="K404" s="88" t="s">
        <v>1692</v>
      </c>
      <c r="L404" s="88" t="s">
        <v>783</v>
      </c>
      <c r="M404" s="67">
        <v>2009</v>
      </c>
      <c r="N404" s="97" t="s">
        <v>3314</v>
      </c>
      <c r="O404" s="77" t="s">
        <v>2584</v>
      </c>
    </row>
    <row r="405" spans="1:15" hidden="1">
      <c r="A405" s="64">
        <v>404</v>
      </c>
      <c r="B405" s="65" t="s">
        <v>306</v>
      </c>
      <c r="C405" s="88" t="s">
        <v>1698</v>
      </c>
      <c r="D405" s="92" t="s">
        <v>2076</v>
      </c>
      <c r="E405" s="92" t="s">
        <v>2077</v>
      </c>
      <c r="F405" s="66" t="s">
        <v>3862</v>
      </c>
      <c r="G405" s="66" t="s">
        <v>3027</v>
      </c>
      <c r="H405" s="82" t="s">
        <v>1699</v>
      </c>
      <c r="I405" s="67">
        <v>1</v>
      </c>
      <c r="J405" s="67">
        <v>1</v>
      </c>
      <c r="K405" s="88" t="s">
        <v>1700</v>
      </c>
      <c r="L405" s="88" t="s">
        <v>783</v>
      </c>
      <c r="M405" s="67">
        <v>2010</v>
      </c>
      <c r="N405" s="97" t="s">
        <v>3324</v>
      </c>
      <c r="O405" s="77" t="s">
        <v>2584</v>
      </c>
    </row>
    <row r="406" spans="1:15" hidden="1">
      <c r="A406" s="64">
        <v>405</v>
      </c>
      <c r="B406" s="65" t="s">
        <v>306</v>
      </c>
      <c r="C406" s="88" t="s">
        <v>789</v>
      </c>
      <c r="D406" s="92" t="s">
        <v>2078</v>
      </c>
      <c r="E406" s="92" t="s">
        <v>2079</v>
      </c>
      <c r="F406" s="66" t="s">
        <v>3863</v>
      </c>
      <c r="G406" s="66" t="s">
        <v>3028</v>
      </c>
      <c r="H406" s="82" t="s">
        <v>790</v>
      </c>
      <c r="I406" s="67">
        <v>1</v>
      </c>
      <c r="J406" s="67">
        <v>1</v>
      </c>
      <c r="K406" s="88" t="s">
        <v>440</v>
      </c>
      <c r="L406" s="88" t="s">
        <v>791</v>
      </c>
      <c r="M406" s="67">
        <v>2010</v>
      </c>
      <c r="N406" s="97" t="s">
        <v>3318</v>
      </c>
      <c r="O406" s="77" t="s">
        <v>2584</v>
      </c>
    </row>
    <row r="407" spans="1:15" ht="25.5" hidden="1">
      <c r="A407" s="64">
        <v>406</v>
      </c>
      <c r="B407" s="65" t="s">
        <v>306</v>
      </c>
      <c r="C407" s="88" t="s">
        <v>1713</v>
      </c>
      <c r="D407" s="92" t="s">
        <v>2080</v>
      </c>
      <c r="E407" s="92" t="s">
        <v>1854</v>
      </c>
      <c r="F407" s="66" t="s">
        <v>3864</v>
      </c>
      <c r="G407" s="66" t="s">
        <v>3029</v>
      </c>
      <c r="H407" s="82" t="s">
        <v>172</v>
      </c>
      <c r="I407" s="67">
        <v>1</v>
      </c>
      <c r="J407" s="67">
        <v>1</v>
      </c>
      <c r="K407" s="88" t="s">
        <v>173</v>
      </c>
      <c r="L407" s="88" t="s">
        <v>783</v>
      </c>
      <c r="M407" s="67">
        <v>2009</v>
      </c>
      <c r="N407" s="97" t="s">
        <v>3319</v>
      </c>
      <c r="O407" s="77" t="s">
        <v>2584</v>
      </c>
    </row>
    <row r="408" spans="1:15" hidden="1">
      <c r="A408" s="64">
        <v>407</v>
      </c>
      <c r="B408" s="65" t="s">
        <v>306</v>
      </c>
      <c r="C408" s="88" t="s">
        <v>795</v>
      </c>
      <c r="D408" s="92" t="s">
        <v>1910</v>
      </c>
      <c r="E408" s="92" t="s">
        <v>1911</v>
      </c>
      <c r="F408" s="66" t="s">
        <v>3865</v>
      </c>
      <c r="G408" s="66" t="s">
        <v>3030</v>
      </c>
      <c r="H408" s="82" t="s">
        <v>796</v>
      </c>
      <c r="I408" s="67">
        <v>1</v>
      </c>
      <c r="J408" s="67">
        <v>1</v>
      </c>
      <c r="K408" s="88" t="s">
        <v>441</v>
      </c>
      <c r="L408" s="88" t="s">
        <v>783</v>
      </c>
      <c r="M408" s="67">
        <v>2011</v>
      </c>
      <c r="N408" s="97" t="s">
        <v>3320</v>
      </c>
      <c r="O408" s="77" t="s">
        <v>2584</v>
      </c>
    </row>
    <row r="409" spans="1:15" hidden="1">
      <c r="A409" s="64">
        <v>408</v>
      </c>
      <c r="B409" s="65" t="s">
        <v>306</v>
      </c>
      <c r="C409" s="88" t="s">
        <v>179</v>
      </c>
      <c r="D409" s="92" t="s">
        <v>2027</v>
      </c>
      <c r="E409" s="92" t="s">
        <v>2054</v>
      </c>
      <c r="F409" s="66" t="s">
        <v>3866</v>
      </c>
      <c r="G409" s="66" t="s">
        <v>3031</v>
      </c>
      <c r="H409" s="82" t="s">
        <v>180</v>
      </c>
      <c r="I409" s="67">
        <v>1</v>
      </c>
      <c r="J409" s="67">
        <v>1</v>
      </c>
      <c r="K409" s="88" t="s">
        <v>181</v>
      </c>
      <c r="L409" s="88" t="s">
        <v>783</v>
      </c>
      <c r="M409" s="67">
        <v>2011</v>
      </c>
      <c r="N409" s="97" t="s">
        <v>3321</v>
      </c>
      <c r="O409" s="77" t="s">
        <v>2584</v>
      </c>
    </row>
    <row r="410" spans="1:15" ht="38.25" hidden="1">
      <c r="A410" s="64">
        <v>409</v>
      </c>
      <c r="B410" s="65" t="s">
        <v>306</v>
      </c>
      <c r="C410" s="88" t="s">
        <v>780</v>
      </c>
      <c r="D410" s="92" t="s">
        <v>2081</v>
      </c>
      <c r="E410" s="92" t="s">
        <v>2082</v>
      </c>
      <c r="F410" s="66" t="s">
        <v>3867</v>
      </c>
      <c r="G410" s="66" t="s">
        <v>3032</v>
      </c>
      <c r="H410" s="82" t="s">
        <v>183</v>
      </c>
      <c r="I410" s="67">
        <v>1</v>
      </c>
      <c r="J410" s="67">
        <v>1</v>
      </c>
      <c r="K410" s="88" t="s">
        <v>184</v>
      </c>
      <c r="L410" s="88" t="s">
        <v>783</v>
      </c>
      <c r="M410" s="67">
        <v>2010</v>
      </c>
      <c r="N410" s="97" t="s">
        <v>3322</v>
      </c>
      <c r="O410" s="77" t="s">
        <v>2584</v>
      </c>
    </row>
    <row r="411" spans="1:15" hidden="1">
      <c r="A411" s="64">
        <v>410</v>
      </c>
      <c r="B411" s="65" t="s">
        <v>306</v>
      </c>
      <c r="C411" s="88" t="s">
        <v>3146</v>
      </c>
      <c r="D411" s="92" t="s">
        <v>2083</v>
      </c>
      <c r="E411" s="92" t="s">
        <v>1905</v>
      </c>
      <c r="F411" s="66" t="s">
        <v>3868</v>
      </c>
      <c r="G411" s="66" t="s">
        <v>3033</v>
      </c>
      <c r="H411" s="82" t="s">
        <v>1668</v>
      </c>
      <c r="I411" s="67">
        <v>1</v>
      </c>
      <c r="J411" s="67">
        <v>1</v>
      </c>
      <c r="K411" s="88" t="s">
        <v>1669</v>
      </c>
      <c r="L411" s="88" t="s">
        <v>783</v>
      </c>
      <c r="M411" s="67">
        <v>2012</v>
      </c>
      <c r="N411" s="97" t="s">
        <v>3323</v>
      </c>
      <c r="O411" s="77" t="s">
        <v>2584</v>
      </c>
    </row>
    <row r="412" spans="1:15" ht="25.5" hidden="1">
      <c r="A412" s="64">
        <v>411</v>
      </c>
      <c r="B412" s="65" t="s">
        <v>306</v>
      </c>
      <c r="C412" s="88" t="s">
        <v>203</v>
      </c>
      <c r="D412" s="92" t="s">
        <v>2049</v>
      </c>
      <c r="E412" s="92" t="s">
        <v>2084</v>
      </c>
      <c r="F412" s="66" t="s">
        <v>3869</v>
      </c>
      <c r="G412" s="66" t="s">
        <v>3034</v>
      </c>
      <c r="H412" s="82" t="s">
        <v>204</v>
      </c>
      <c r="I412" s="67">
        <v>1</v>
      </c>
      <c r="J412" s="67">
        <v>1</v>
      </c>
      <c r="K412" s="88" t="s">
        <v>442</v>
      </c>
      <c r="L412" s="88" t="s">
        <v>783</v>
      </c>
      <c r="M412" s="67">
        <v>2009</v>
      </c>
      <c r="N412" s="97" t="s">
        <v>4841</v>
      </c>
      <c r="O412" s="77" t="s">
        <v>2584</v>
      </c>
    </row>
    <row r="413" spans="1:15" ht="38.25" hidden="1">
      <c r="A413" s="64">
        <v>412</v>
      </c>
      <c r="B413" s="65" t="s">
        <v>306</v>
      </c>
      <c r="C413" s="88" t="s">
        <v>208</v>
      </c>
      <c r="D413" s="92" t="s">
        <v>2085</v>
      </c>
      <c r="E413" s="92" t="s">
        <v>2086</v>
      </c>
      <c r="F413" s="66" t="s">
        <v>3870</v>
      </c>
      <c r="G413" s="66" t="s">
        <v>3035</v>
      </c>
      <c r="H413" s="82" t="s">
        <v>209</v>
      </c>
      <c r="I413" s="67">
        <v>1</v>
      </c>
      <c r="J413" s="67">
        <v>1</v>
      </c>
      <c r="K413" s="88" t="s">
        <v>210</v>
      </c>
      <c r="L413" s="88" t="s">
        <v>783</v>
      </c>
      <c r="M413" s="67">
        <v>2010</v>
      </c>
      <c r="N413" s="97" t="s">
        <v>4840</v>
      </c>
      <c r="O413" s="77" t="s">
        <v>2584</v>
      </c>
    </row>
    <row r="414" spans="1:15" hidden="1">
      <c r="A414" s="64">
        <v>413</v>
      </c>
      <c r="B414" s="65" t="s">
        <v>306</v>
      </c>
      <c r="C414" s="88" t="s">
        <v>1701</v>
      </c>
      <c r="D414" s="92" t="s">
        <v>2087</v>
      </c>
      <c r="E414" s="92" t="s">
        <v>2088</v>
      </c>
      <c r="F414" s="66" t="s">
        <v>3871</v>
      </c>
      <c r="G414" s="66" t="s">
        <v>3036</v>
      </c>
      <c r="H414" s="82" t="s">
        <v>214</v>
      </c>
      <c r="I414" s="67">
        <v>1</v>
      </c>
      <c r="J414" s="67">
        <v>1</v>
      </c>
      <c r="K414" s="88" t="s">
        <v>215</v>
      </c>
      <c r="L414" s="88" t="s">
        <v>783</v>
      </c>
      <c r="M414" s="67">
        <v>2010</v>
      </c>
      <c r="N414" s="97" t="s">
        <v>4839</v>
      </c>
      <c r="O414" s="77" t="s">
        <v>2584</v>
      </c>
    </row>
    <row r="415" spans="1:15" hidden="1">
      <c r="A415" s="64">
        <v>414</v>
      </c>
      <c r="B415" s="65" t="s">
        <v>306</v>
      </c>
      <c r="C415" s="88" t="s">
        <v>1672</v>
      </c>
      <c r="D415" s="92" t="s">
        <v>2089</v>
      </c>
      <c r="E415" s="92" t="s">
        <v>2090</v>
      </c>
      <c r="F415" s="66" t="s">
        <v>3872</v>
      </c>
      <c r="G415" s="66" t="s">
        <v>3037</v>
      </c>
      <c r="H415" s="82" t="s">
        <v>1673</v>
      </c>
      <c r="I415" s="67">
        <v>1</v>
      </c>
      <c r="J415" s="67">
        <v>1</v>
      </c>
      <c r="K415" s="88" t="s">
        <v>1674</v>
      </c>
      <c r="L415" s="88" t="s">
        <v>783</v>
      </c>
      <c r="M415" s="67">
        <v>2011</v>
      </c>
      <c r="N415" s="97" t="s">
        <v>4842</v>
      </c>
      <c r="O415" s="77" t="s">
        <v>2584</v>
      </c>
    </row>
    <row r="416" spans="1:15" ht="25.5" hidden="1">
      <c r="A416" s="64">
        <v>415</v>
      </c>
      <c r="B416" s="65" t="s">
        <v>306</v>
      </c>
      <c r="C416" s="88" t="s">
        <v>223</v>
      </c>
      <c r="D416" s="92" t="s">
        <v>2091</v>
      </c>
      <c r="E416" s="92" t="s">
        <v>2092</v>
      </c>
      <c r="F416" s="66" t="s">
        <v>3873</v>
      </c>
      <c r="G416" s="66" t="s">
        <v>3038</v>
      </c>
      <c r="H416" s="82" t="s">
        <v>224</v>
      </c>
      <c r="I416" s="67">
        <v>1</v>
      </c>
      <c r="J416" s="67">
        <v>1</v>
      </c>
      <c r="K416" s="88" t="s">
        <v>443</v>
      </c>
      <c r="L416" s="88" t="s">
        <v>783</v>
      </c>
      <c r="M416" s="67">
        <v>2011</v>
      </c>
      <c r="N416" s="97" t="s">
        <v>4838</v>
      </c>
      <c r="O416" s="77" t="s">
        <v>2584</v>
      </c>
    </row>
    <row r="417" spans="1:15" ht="25.5" hidden="1">
      <c r="A417" s="64">
        <v>416</v>
      </c>
      <c r="B417" s="65" t="s">
        <v>306</v>
      </c>
      <c r="C417" s="88" t="s">
        <v>225</v>
      </c>
      <c r="D417" s="92" t="s">
        <v>2093</v>
      </c>
      <c r="E417" s="92" t="s">
        <v>2094</v>
      </c>
      <c r="F417" s="66" t="s">
        <v>3874</v>
      </c>
      <c r="G417" s="66" t="s">
        <v>3039</v>
      </c>
      <c r="H417" s="82" t="s">
        <v>226</v>
      </c>
      <c r="I417" s="67">
        <v>1</v>
      </c>
      <c r="J417" s="67">
        <v>1</v>
      </c>
      <c r="K417" s="88" t="s">
        <v>444</v>
      </c>
      <c r="L417" s="88" t="s">
        <v>791</v>
      </c>
      <c r="M417" s="67">
        <v>2009</v>
      </c>
      <c r="N417" s="97" t="s">
        <v>4837</v>
      </c>
      <c r="O417" s="77" t="s">
        <v>2584</v>
      </c>
    </row>
    <row r="418" spans="1:15" hidden="1">
      <c r="A418" s="64">
        <v>417</v>
      </c>
      <c r="B418" s="65" t="s">
        <v>306</v>
      </c>
      <c r="C418" s="88" t="s">
        <v>251</v>
      </c>
      <c r="D418" s="92" t="s">
        <v>2095</v>
      </c>
      <c r="E418" s="92" t="s">
        <v>2096</v>
      </c>
      <c r="F418" s="66" t="s">
        <v>3875</v>
      </c>
      <c r="G418" s="66" t="s">
        <v>3040</v>
      </c>
      <c r="H418" s="82" t="s">
        <v>252</v>
      </c>
      <c r="I418" s="67">
        <v>1</v>
      </c>
      <c r="J418" s="67">
        <v>1</v>
      </c>
      <c r="K418" s="88" t="s">
        <v>253</v>
      </c>
      <c r="L418" s="88" t="s">
        <v>783</v>
      </c>
      <c r="M418" s="67">
        <v>2011</v>
      </c>
      <c r="N418" s="97" t="s">
        <v>4836</v>
      </c>
      <c r="O418" s="77" t="s">
        <v>2584</v>
      </c>
    </row>
    <row r="419" spans="1:15" hidden="1">
      <c r="A419" s="64">
        <v>418</v>
      </c>
      <c r="B419" s="65" t="s">
        <v>306</v>
      </c>
      <c r="C419" s="88" t="s">
        <v>780</v>
      </c>
      <c r="D419" s="92" t="s">
        <v>1973</v>
      </c>
      <c r="E419" s="92" t="s">
        <v>1974</v>
      </c>
      <c r="F419" s="66" t="s">
        <v>3876</v>
      </c>
      <c r="G419" s="66" t="s">
        <v>3041</v>
      </c>
      <c r="H419" s="82" t="s">
        <v>267</v>
      </c>
      <c r="I419" s="67">
        <v>1</v>
      </c>
      <c r="J419" s="67">
        <v>2</v>
      </c>
      <c r="K419" s="88" t="s">
        <v>800</v>
      </c>
      <c r="L419" s="88" t="s">
        <v>783</v>
      </c>
      <c r="M419" s="67">
        <v>2011</v>
      </c>
      <c r="N419" s="97" t="s">
        <v>4843</v>
      </c>
      <c r="O419" s="77" t="s">
        <v>2584</v>
      </c>
    </row>
    <row r="420" spans="1:15" hidden="1">
      <c r="A420" s="64">
        <v>419</v>
      </c>
      <c r="B420" s="65" t="s">
        <v>306</v>
      </c>
      <c r="C420" s="88" t="s">
        <v>780</v>
      </c>
      <c r="D420" s="92" t="s">
        <v>2073</v>
      </c>
      <c r="E420" s="92" t="s">
        <v>2074</v>
      </c>
      <c r="F420" s="66" t="s">
        <v>3877</v>
      </c>
      <c r="G420" s="66" t="s">
        <v>3042</v>
      </c>
      <c r="H420" s="82" t="s">
        <v>268</v>
      </c>
      <c r="I420" s="67">
        <v>1</v>
      </c>
      <c r="J420" s="67">
        <v>2</v>
      </c>
      <c r="K420" s="88" t="s">
        <v>269</v>
      </c>
      <c r="L420" s="88" t="s">
        <v>783</v>
      </c>
      <c r="M420" s="67">
        <v>2011</v>
      </c>
      <c r="N420" s="97" t="s">
        <v>4693</v>
      </c>
      <c r="O420" s="77" t="s">
        <v>2584</v>
      </c>
    </row>
    <row r="421" spans="1:15" ht="25.5" hidden="1">
      <c r="A421" s="64">
        <v>420</v>
      </c>
      <c r="B421" s="65" t="s">
        <v>306</v>
      </c>
      <c r="C421" s="88" t="s">
        <v>270</v>
      </c>
      <c r="D421" s="92" t="s">
        <v>2097</v>
      </c>
      <c r="E421" s="92" t="s">
        <v>2098</v>
      </c>
      <c r="F421" s="66" t="s">
        <v>3878</v>
      </c>
      <c r="G421" s="66" t="s">
        <v>3043</v>
      </c>
      <c r="H421" s="82" t="s">
        <v>271</v>
      </c>
      <c r="I421" s="67">
        <v>1</v>
      </c>
      <c r="J421" s="67">
        <v>1</v>
      </c>
      <c r="K421" s="88" t="s">
        <v>272</v>
      </c>
      <c r="L421" s="88" t="s">
        <v>783</v>
      </c>
      <c r="M421" s="67">
        <v>2009</v>
      </c>
      <c r="N421" s="97" t="s">
        <v>4690</v>
      </c>
      <c r="O421" s="77" t="s">
        <v>2584</v>
      </c>
    </row>
    <row r="422" spans="1:15" ht="25.5" hidden="1">
      <c r="A422" s="64">
        <v>421</v>
      </c>
      <c r="B422" s="65" t="s">
        <v>306</v>
      </c>
      <c r="C422" s="88" t="s">
        <v>283</v>
      </c>
      <c r="D422" s="92" t="s">
        <v>2099</v>
      </c>
      <c r="E422" s="92" t="s">
        <v>2100</v>
      </c>
      <c r="F422" s="66" t="s">
        <v>3879</v>
      </c>
      <c r="G422" s="66" t="s">
        <v>3044</v>
      </c>
      <c r="H422" s="82" t="s">
        <v>284</v>
      </c>
      <c r="I422" s="67">
        <v>1</v>
      </c>
      <c r="J422" s="67">
        <v>1</v>
      </c>
      <c r="K422" s="88" t="s">
        <v>285</v>
      </c>
      <c r="L422" s="88" t="s">
        <v>783</v>
      </c>
      <c r="M422" s="67">
        <v>2009</v>
      </c>
      <c r="N422" s="97" t="s">
        <v>4691</v>
      </c>
      <c r="O422" s="77" t="s">
        <v>2584</v>
      </c>
    </row>
    <row r="423" spans="1:15" hidden="1">
      <c r="A423" s="64">
        <v>422</v>
      </c>
      <c r="B423" s="65" t="s">
        <v>306</v>
      </c>
      <c r="C423" s="88" t="s">
        <v>286</v>
      </c>
      <c r="D423" s="92" t="s">
        <v>2101</v>
      </c>
      <c r="E423" s="92" t="s">
        <v>2102</v>
      </c>
      <c r="F423" s="66" t="s">
        <v>3880</v>
      </c>
      <c r="G423" s="66" t="s">
        <v>3045</v>
      </c>
      <c r="H423" s="82" t="s">
        <v>287</v>
      </c>
      <c r="I423" s="67">
        <v>1</v>
      </c>
      <c r="J423" s="67">
        <v>1</v>
      </c>
      <c r="K423" s="88" t="s">
        <v>288</v>
      </c>
      <c r="L423" s="88" t="s">
        <v>783</v>
      </c>
      <c r="M423" s="67">
        <v>2009</v>
      </c>
      <c r="N423" s="97" t="s">
        <v>4692</v>
      </c>
      <c r="O423" s="77" t="s">
        <v>2584</v>
      </c>
    </row>
    <row r="424" spans="1:15" ht="25.5" hidden="1">
      <c r="A424" s="64">
        <v>423</v>
      </c>
      <c r="B424" s="65" t="s">
        <v>306</v>
      </c>
      <c r="C424" s="88" t="s">
        <v>289</v>
      </c>
      <c r="D424" s="92" t="s">
        <v>2103</v>
      </c>
      <c r="E424" s="92" t="s">
        <v>2104</v>
      </c>
      <c r="F424" s="66" t="s">
        <v>3881</v>
      </c>
      <c r="G424" s="66" t="s">
        <v>3046</v>
      </c>
      <c r="H424" s="82" t="s">
        <v>4606</v>
      </c>
      <c r="I424" s="67">
        <v>1</v>
      </c>
      <c r="J424" s="67">
        <v>1</v>
      </c>
      <c r="K424" s="88" t="s">
        <v>290</v>
      </c>
      <c r="L424" s="88" t="s">
        <v>783</v>
      </c>
      <c r="M424" s="67">
        <v>2011</v>
      </c>
      <c r="N424" s="97" t="s">
        <v>1797</v>
      </c>
      <c r="O424" s="77" t="s">
        <v>2584</v>
      </c>
    </row>
    <row r="425" spans="1:15" hidden="1">
      <c r="A425" s="64">
        <v>424</v>
      </c>
      <c r="B425" s="65" t="s">
        <v>306</v>
      </c>
      <c r="C425" s="88" t="s">
        <v>294</v>
      </c>
      <c r="D425" s="92" t="s">
        <v>2105</v>
      </c>
      <c r="E425" s="92" t="s">
        <v>2106</v>
      </c>
      <c r="F425" s="66" t="s">
        <v>3882</v>
      </c>
      <c r="G425" s="66" t="s">
        <v>3047</v>
      </c>
      <c r="H425" s="82" t="s">
        <v>295</v>
      </c>
      <c r="I425" s="67">
        <v>1</v>
      </c>
      <c r="J425" s="67">
        <v>1</v>
      </c>
      <c r="K425" s="88" t="s">
        <v>296</v>
      </c>
      <c r="L425" s="88" t="s">
        <v>783</v>
      </c>
      <c r="M425" s="67">
        <v>2009</v>
      </c>
      <c r="N425" s="97" t="s">
        <v>1798</v>
      </c>
      <c r="O425" s="77" t="s">
        <v>2584</v>
      </c>
    </row>
    <row r="426" spans="1:15" hidden="1">
      <c r="A426" s="64">
        <v>425</v>
      </c>
      <c r="B426" s="65" t="s">
        <v>306</v>
      </c>
      <c r="C426" s="88" t="s">
        <v>780</v>
      </c>
      <c r="D426" s="92" t="s">
        <v>2107</v>
      </c>
      <c r="E426" s="92" t="s">
        <v>2074</v>
      </c>
      <c r="F426" s="66" t="s">
        <v>3883</v>
      </c>
      <c r="G426" s="66" t="s">
        <v>3048</v>
      </c>
      <c r="H426" s="82" t="s">
        <v>4607</v>
      </c>
      <c r="I426" s="67">
        <v>1</v>
      </c>
      <c r="J426" s="67">
        <v>2</v>
      </c>
      <c r="K426" s="88" t="s">
        <v>297</v>
      </c>
      <c r="L426" s="88" t="s">
        <v>783</v>
      </c>
      <c r="M426" s="67">
        <v>2012</v>
      </c>
      <c r="N426" s="97" t="s">
        <v>1799</v>
      </c>
      <c r="O426" s="77" t="s">
        <v>2584</v>
      </c>
    </row>
    <row r="427" spans="1:15" ht="25.5" hidden="1">
      <c r="A427" s="64">
        <v>426</v>
      </c>
      <c r="B427" s="65" t="s">
        <v>306</v>
      </c>
      <c r="C427" s="88" t="s">
        <v>2588</v>
      </c>
      <c r="D427" s="92" t="s">
        <v>2108</v>
      </c>
      <c r="E427" s="92" t="s">
        <v>2109</v>
      </c>
      <c r="F427" s="66" t="s">
        <v>3884</v>
      </c>
      <c r="G427" s="66" t="s">
        <v>3049</v>
      </c>
      <c r="H427" s="82" t="s">
        <v>2589</v>
      </c>
      <c r="I427" s="67">
        <v>1</v>
      </c>
      <c r="J427" s="67">
        <v>1</v>
      </c>
      <c r="K427" s="88" t="s">
        <v>2590</v>
      </c>
      <c r="L427" s="88" t="s">
        <v>783</v>
      </c>
      <c r="M427" s="67">
        <v>2009</v>
      </c>
      <c r="N427" s="97" t="s">
        <v>1800</v>
      </c>
      <c r="O427" s="77" t="s">
        <v>2584</v>
      </c>
    </row>
    <row r="428" spans="1:15" hidden="1">
      <c r="A428" s="64">
        <v>427</v>
      </c>
      <c r="B428" s="65" t="s">
        <v>306</v>
      </c>
      <c r="C428" s="88" t="s">
        <v>1455</v>
      </c>
      <c r="D428" s="92" t="s">
        <v>2110</v>
      </c>
      <c r="E428" s="92" t="s">
        <v>2111</v>
      </c>
      <c r="F428" s="66" t="s">
        <v>1330</v>
      </c>
      <c r="G428" s="66" t="s">
        <v>3050</v>
      </c>
      <c r="H428" s="82" t="s">
        <v>1456</v>
      </c>
      <c r="I428" s="67">
        <v>1</v>
      </c>
      <c r="J428" s="67">
        <v>1</v>
      </c>
      <c r="K428" s="88" t="s">
        <v>1457</v>
      </c>
      <c r="L428" s="88" t="s">
        <v>783</v>
      </c>
      <c r="M428" s="67">
        <v>2009</v>
      </c>
      <c r="N428" s="97" t="s">
        <v>1801</v>
      </c>
      <c r="O428" s="77" t="s">
        <v>2584</v>
      </c>
    </row>
    <row r="429" spans="1:15" hidden="1">
      <c r="A429" s="64">
        <v>428</v>
      </c>
      <c r="B429" s="65" t="s">
        <v>306</v>
      </c>
      <c r="C429" s="88" t="s">
        <v>1461</v>
      </c>
      <c r="D429" s="92" t="s">
        <v>2112</v>
      </c>
      <c r="E429" s="92" t="s">
        <v>2113</v>
      </c>
      <c r="F429" s="66" t="s">
        <v>1331</v>
      </c>
      <c r="G429" s="66" t="s">
        <v>3051</v>
      </c>
      <c r="H429" s="82" t="s">
        <v>1462</v>
      </c>
      <c r="I429" s="67">
        <v>1</v>
      </c>
      <c r="J429" s="67">
        <v>1</v>
      </c>
      <c r="K429" s="88" t="s">
        <v>1463</v>
      </c>
      <c r="L429" s="88" t="s">
        <v>783</v>
      </c>
      <c r="M429" s="67">
        <v>2011</v>
      </c>
      <c r="N429" s="97" t="s">
        <v>1802</v>
      </c>
      <c r="O429" s="77" t="s">
        <v>2584</v>
      </c>
    </row>
    <row r="430" spans="1:15" ht="25.5" hidden="1">
      <c r="A430" s="64">
        <v>429</v>
      </c>
      <c r="B430" s="65" t="s">
        <v>306</v>
      </c>
      <c r="C430" s="88" t="s">
        <v>3149</v>
      </c>
      <c r="D430" s="92" t="s">
        <v>2114</v>
      </c>
      <c r="E430" s="92" t="s">
        <v>2115</v>
      </c>
      <c r="F430" s="66" t="s">
        <v>1332</v>
      </c>
      <c r="G430" s="66" t="s">
        <v>3052</v>
      </c>
      <c r="H430" s="82" t="s">
        <v>3150</v>
      </c>
      <c r="I430" s="67">
        <v>1</v>
      </c>
      <c r="J430" s="67">
        <v>1</v>
      </c>
      <c r="K430" s="88" t="s">
        <v>445</v>
      </c>
      <c r="L430" s="88" t="s">
        <v>783</v>
      </c>
      <c r="M430" s="67">
        <v>2011</v>
      </c>
      <c r="N430" s="97" t="s">
        <v>1803</v>
      </c>
      <c r="O430" s="77" t="s">
        <v>2584</v>
      </c>
    </row>
    <row r="431" spans="1:15" hidden="1">
      <c r="A431" s="64">
        <v>430</v>
      </c>
      <c r="B431" s="65" t="s">
        <v>306</v>
      </c>
      <c r="C431" s="88" t="s">
        <v>3153</v>
      </c>
      <c r="D431" s="92" t="s">
        <v>2116</v>
      </c>
      <c r="E431" s="92" t="s">
        <v>2117</v>
      </c>
      <c r="F431" s="66" t="s">
        <v>1333</v>
      </c>
      <c r="G431" s="66" t="s">
        <v>3053</v>
      </c>
      <c r="H431" s="82" t="s">
        <v>4608</v>
      </c>
      <c r="I431" s="67">
        <v>1</v>
      </c>
      <c r="J431" s="67">
        <v>1</v>
      </c>
      <c r="K431" s="88" t="s">
        <v>446</v>
      </c>
      <c r="L431" s="88" t="s">
        <v>783</v>
      </c>
      <c r="M431" s="67">
        <v>2010</v>
      </c>
      <c r="N431" s="97" t="s">
        <v>1804</v>
      </c>
      <c r="O431" s="77" t="s">
        <v>2584</v>
      </c>
    </row>
    <row r="432" spans="1:15" hidden="1">
      <c r="A432" s="64">
        <v>431</v>
      </c>
      <c r="B432" s="65" t="s">
        <v>306</v>
      </c>
      <c r="C432" s="88" t="s">
        <v>3160</v>
      </c>
      <c r="D432" s="92" t="s">
        <v>2118</v>
      </c>
      <c r="E432" s="92" t="s">
        <v>2119</v>
      </c>
      <c r="F432" s="66" t="s">
        <v>1334</v>
      </c>
      <c r="G432" s="66" t="s">
        <v>3054</v>
      </c>
      <c r="H432" s="82" t="s">
        <v>3161</v>
      </c>
      <c r="I432" s="67">
        <v>1</v>
      </c>
      <c r="J432" s="67">
        <v>1</v>
      </c>
      <c r="K432" s="88" t="s">
        <v>3162</v>
      </c>
      <c r="L432" s="88" t="s">
        <v>791</v>
      </c>
      <c r="M432" s="67">
        <v>2010</v>
      </c>
      <c r="N432" s="97" t="s">
        <v>1805</v>
      </c>
      <c r="O432" s="77" t="s">
        <v>2584</v>
      </c>
    </row>
    <row r="433" spans="1:15" hidden="1">
      <c r="A433" s="64">
        <v>432</v>
      </c>
      <c r="B433" s="65" t="s">
        <v>306</v>
      </c>
      <c r="C433" s="88" t="s">
        <v>816</v>
      </c>
      <c r="D433" s="92" t="s">
        <v>2120</v>
      </c>
      <c r="E433" s="92" t="s">
        <v>2121</v>
      </c>
      <c r="F433" s="66" t="s">
        <v>1335</v>
      </c>
      <c r="G433" s="66" t="s">
        <v>3055</v>
      </c>
      <c r="H433" s="82" t="s">
        <v>817</v>
      </c>
      <c r="I433" s="67">
        <v>1</v>
      </c>
      <c r="J433" s="67">
        <v>1</v>
      </c>
      <c r="K433" s="88" t="s">
        <v>447</v>
      </c>
      <c r="L433" s="88" t="s">
        <v>783</v>
      </c>
      <c r="M433" s="67">
        <v>2012</v>
      </c>
      <c r="N433" s="97" t="s">
        <v>4844</v>
      </c>
      <c r="O433" s="77" t="s">
        <v>2584</v>
      </c>
    </row>
    <row r="434" spans="1:15" hidden="1">
      <c r="A434" s="64">
        <v>433</v>
      </c>
      <c r="B434" s="65" t="s">
        <v>306</v>
      </c>
      <c r="C434" s="88" t="s">
        <v>294</v>
      </c>
      <c r="D434" s="92" t="s">
        <v>2122</v>
      </c>
      <c r="E434" s="92" t="s">
        <v>2123</v>
      </c>
      <c r="F434" s="66" t="s">
        <v>1110</v>
      </c>
      <c r="G434" s="66" t="s">
        <v>3056</v>
      </c>
      <c r="H434" s="82" t="s">
        <v>842</v>
      </c>
      <c r="I434" s="67">
        <v>1</v>
      </c>
      <c r="J434" s="67">
        <v>1</v>
      </c>
      <c r="K434" s="88" t="s">
        <v>843</v>
      </c>
      <c r="L434" s="88" t="s">
        <v>783</v>
      </c>
      <c r="M434" s="67">
        <v>2010</v>
      </c>
      <c r="N434" s="97" t="s">
        <v>4845</v>
      </c>
      <c r="O434" s="77" t="s">
        <v>2584</v>
      </c>
    </row>
    <row r="435" spans="1:15" ht="25.5" hidden="1">
      <c r="A435" s="64">
        <v>434</v>
      </c>
      <c r="B435" s="65" t="s">
        <v>306</v>
      </c>
      <c r="C435" s="88" t="s">
        <v>3209</v>
      </c>
      <c r="D435" s="92" t="s">
        <v>2124</v>
      </c>
      <c r="E435" s="92" t="s">
        <v>2125</v>
      </c>
      <c r="F435" s="66" t="s">
        <v>1111</v>
      </c>
      <c r="G435" s="66" t="s">
        <v>3057</v>
      </c>
      <c r="H435" s="82" t="s">
        <v>3210</v>
      </c>
      <c r="I435" s="67">
        <v>1</v>
      </c>
      <c r="J435" s="67">
        <v>1</v>
      </c>
      <c r="K435" s="88" t="s">
        <v>3211</v>
      </c>
      <c r="L435" s="88" t="s">
        <v>783</v>
      </c>
      <c r="M435" s="67">
        <v>2012</v>
      </c>
      <c r="N435" s="97" t="s">
        <v>4846</v>
      </c>
      <c r="O435" s="77" t="s">
        <v>2584</v>
      </c>
    </row>
    <row r="436" spans="1:15" ht="25.5" hidden="1">
      <c r="A436" s="64">
        <v>435</v>
      </c>
      <c r="B436" s="65" t="s">
        <v>306</v>
      </c>
      <c r="C436" s="88" t="s">
        <v>3212</v>
      </c>
      <c r="D436" s="92" t="s">
        <v>2126</v>
      </c>
      <c r="E436" s="92" t="s">
        <v>2127</v>
      </c>
      <c r="F436" s="66" t="s">
        <v>1112</v>
      </c>
      <c r="G436" s="66" t="s">
        <v>3058</v>
      </c>
      <c r="H436" s="82" t="s">
        <v>3213</v>
      </c>
      <c r="I436" s="67">
        <v>1</v>
      </c>
      <c r="J436" s="67">
        <v>1</v>
      </c>
      <c r="K436" s="88" t="s">
        <v>3214</v>
      </c>
      <c r="L436" s="88" t="s">
        <v>783</v>
      </c>
      <c r="M436" s="67">
        <v>2010</v>
      </c>
      <c r="N436" s="97" t="s">
        <v>4847</v>
      </c>
      <c r="O436" s="77" t="s">
        <v>2584</v>
      </c>
    </row>
    <row r="437" spans="1:15" hidden="1">
      <c r="A437" s="64">
        <v>436</v>
      </c>
      <c r="B437" s="65" t="s">
        <v>306</v>
      </c>
      <c r="C437" s="88" t="s">
        <v>3226</v>
      </c>
      <c r="D437" s="92" t="s">
        <v>2076</v>
      </c>
      <c r="E437" s="92" t="s">
        <v>2077</v>
      </c>
      <c r="F437" s="66" t="s">
        <v>1113</v>
      </c>
      <c r="G437" s="66" t="s">
        <v>3059</v>
      </c>
      <c r="H437" s="82" t="s">
        <v>3227</v>
      </c>
      <c r="I437" s="67">
        <v>1</v>
      </c>
      <c r="J437" s="67">
        <v>2</v>
      </c>
      <c r="K437" s="88" t="s">
        <v>3228</v>
      </c>
      <c r="L437" s="88" t="s">
        <v>783</v>
      </c>
      <c r="M437" s="67">
        <v>2011</v>
      </c>
      <c r="N437" s="97" t="s">
        <v>4848</v>
      </c>
      <c r="O437" s="77" t="s">
        <v>2584</v>
      </c>
    </row>
    <row r="438" spans="1:15" hidden="1">
      <c r="A438" s="64">
        <v>437</v>
      </c>
      <c r="B438" s="65" t="s">
        <v>306</v>
      </c>
      <c r="C438" s="88" t="s">
        <v>248</v>
      </c>
      <c r="D438" s="92" t="s">
        <v>1958</v>
      </c>
      <c r="E438" s="92" t="s">
        <v>2044</v>
      </c>
      <c r="F438" s="66" t="s">
        <v>1114</v>
      </c>
      <c r="G438" s="66" t="s">
        <v>3060</v>
      </c>
      <c r="H438" s="82" t="s">
        <v>3232</v>
      </c>
      <c r="I438" s="67">
        <v>1</v>
      </c>
      <c r="J438" s="67">
        <v>1</v>
      </c>
      <c r="K438" s="88" t="s">
        <v>3233</v>
      </c>
      <c r="L438" s="88" t="s">
        <v>783</v>
      </c>
      <c r="M438" s="67">
        <v>2011</v>
      </c>
      <c r="N438" s="97" t="s">
        <v>4849</v>
      </c>
      <c r="O438" s="77" t="s">
        <v>2584</v>
      </c>
    </row>
    <row r="439" spans="1:15" hidden="1">
      <c r="A439" s="64">
        <v>438</v>
      </c>
      <c r="B439" s="65" t="s">
        <v>306</v>
      </c>
      <c r="C439" s="88" t="s">
        <v>3235</v>
      </c>
      <c r="D439" s="92" t="s">
        <v>346</v>
      </c>
      <c r="E439" s="92" t="s">
        <v>2128</v>
      </c>
      <c r="F439" s="66" t="s">
        <v>1115</v>
      </c>
      <c r="G439" s="66" t="s">
        <v>3061</v>
      </c>
      <c r="H439" s="82" t="s">
        <v>3236</v>
      </c>
      <c r="I439" s="67">
        <v>1</v>
      </c>
      <c r="J439" s="67">
        <v>1</v>
      </c>
      <c r="K439" s="88" t="s">
        <v>3237</v>
      </c>
      <c r="L439" s="88" t="s">
        <v>783</v>
      </c>
      <c r="M439" s="67">
        <v>2009</v>
      </c>
      <c r="N439" s="97" t="s">
        <v>4850</v>
      </c>
      <c r="O439" s="77" t="s">
        <v>2584</v>
      </c>
    </row>
    <row r="440" spans="1:15" hidden="1">
      <c r="A440" s="64">
        <v>439</v>
      </c>
      <c r="B440" s="65" t="s">
        <v>306</v>
      </c>
      <c r="C440" s="88" t="s">
        <v>3238</v>
      </c>
      <c r="D440" s="92" t="s">
        <v>2129</v>
      </c>
      <c r="E440" s="92" t="s">
        <v>2130</v>
      </c>
      <c r="F440" s="66" t="s">
        <v>1116</v>
      </c>
      <c r="G440" s="66" t="s">
        <v>3062</v>
      </c>
      <c r="H440" s="82" t="s">
        <v>3239</v>
      </c>
      <c r="I440" s="67">
        <v>1</v>
      </c>
      <c r="J440" s="67">
        <v>1</v>
      </c>
      <c r="K440" s="88" t="s">
        <v>3240</v>
      </c>
      <c r="L440" s="88" t="s">
        <v>783</v>
      </c>
      <c r="M440" s="67">
        <v>2012</v>
      </c>
      <c r="N440" s="97" t="s">
        <v>4851</v>
      </c>
      <c r="O440" s="77" t="s">
        <v>2584</v>
      </c>
    </row>
    <row r="441" spans="1:15" hidden="1">
      <c r="A441" s="64">
        <v>440</v>
      </c>
      <c r="B441" s="65" t="s">
        <v>306</v>
      </c>
      <c r="C441" s="88" t="s">
        <v>3172</v>
      </c>
      <c r="D441" s="92" t="s">
        <v>2131</v>
      </c>
      <c r="E441" s="92" t="s">
        <v>2132</v>
      </c>
      <c r="F441" s="66" t="s">
        <v>1336</v>
      </c>
      <c r="G441" s="66" t="s">
        <v>3063</v>
      </c>
      <c r="H441" s="82" t="s">
        <v>3246</v>
      </c>
      <c r="I441" s="67">
        <v>1</v>
      </c>
      <c r="J441" s="67">
        <v>1</v>
      </c>
      <c r="K441" s="88" t="s">
        <v>3247</v>
      </c>
      <c r="L441" s="88" t="s">
        <v>783</v>
      </c>
      <c r="M441" s="67">
        <v>2010</v>
      </c>
      <c r="N441" s="97" t="s">
        <v>4852</v>
      </c>
      <c r="O441" s="77" t="s">
        <v>2584</v>
      </c>
    </row>
    <row r="442" spans="1:15" hidden="1">
      <c r="A442" s="64">
        <v>441</v>
      </c>
      <c r="B442" s="65" t="s">
        <v>306</v>
      </c>
      <c r="C442" s="88" t="s">
        <v>3254</v>
      </c>
      <c r="D442" s="92" t="s">
        <v>2133</v>
      </c>
      <c r="E442" s="92" t="s">
        <v>2134</v>
      </c>
      <c r="F442" s="66" t="s">
        <v>1337</v>
      </c>
      <c r="G442" s="66" t="s">
        <v>3064</v>
      </c>
      <c r="H442" s="82" t="s">
        <v>3255</v>
      </c>
      <c r="I442" s="67">
        <v>1</v>
      </c>
      <c r="J442" s="67">
        <v>1</v>
      </c>
      <c r="K442" s="88" t="s">
        <v>448</v>
      </c>
      <c r="L442" s="88" t="s">
        <v>3256</v>
      </c>
      <c r="M442" s="67">
        <v>2011</v>
      </c>
      <c r="N442" s="97" t="s">
        <v>4853</v>
      </c>
      <c r="O442" s="77" t="s">
        <v>2584</v>
      </c>
    </row>
    <row r="443" spans="1:15" ht="25.5" hidden="1">
      <c r="A443" s="64">
        <v>442</v>
      </c>
      <c r="B443" s="65" t="s">
        <v>306</v>
      </c>
      <c r="C443" s="88" t="s">
        <v>928</v>
      </c>
      <c r="D443" s="92" t="s">
        <v>2135</v>
      </c>
      <c r="E443" s="92" t="s">
        <v>2136</v>
      </c>
      <c r="F443" s="66" t="s">
        <v>1338</v>
      </c>
      <c r="G443" s="66" t="s">
        <v>3065</v>
      </c>
      <c r="H443" s="82" t="s">
        <v>929</v>
      </c>
      <c r="I443" s="67">
        <v>1</v>
      </c>
      <c r="J443" s="67">
        <v>1</v>
      </c>
      <c r="K443" s="88" t="s">
        <v>449</v>
      </c>
      <c r="L443" s="88" t="s">
        <v>783</v>
      </c>
      <c r="M443" s="67">
        <v>2011</v>
      </c>
      <c r="N443" s="97" t="s">
        <v>4860</v>
      </c>
      <c r="O443" s="77" t="s">
        <v>2584</v>
      </c>
    </row>
    <row r="444" spans="1:15" hidden="1">
      <c r="A444" s="64">
        <v>443</v>
      </c>
      <c r="B444" s="65" t="s">
        <v>306</v>
      </c>
      <c r="C444" s="88" t="s">
        <v>949</v>
      </c>
      <c r="D444" s="92" t="s">
        <v>2137</v>
      </c>
      <c r="E444" s="92" t="s">
        <v>2138</v>
      </c>
      <c r="F444" s="66" t="s">
        <v>1339</v>
      </c>
      <c r="G444" s="66" t="s">
        <v>3066</v>
      </c>
      <c r="H444" s="82" t="s">
        <v>950</v>
      </c>
      <c r="I444" s="67">
        <v>1</v>
      </c>
      <c r="J444" s="67">
        <v>1</v>
      </c>
      <c r="K444" s="88" t="s">
        <v>951</v>
      </c>
      <c r="L444" s="88" t="s">
        <v>276</v>
      </c>
      <c r="M444" s="67">
        <v>2010</v>
      </c>
      <c r="N444" s="97" t="s">
        <v>4861</v>
      </c>
      <c r="O444" s="77" t="s">
        <v>2584</v>
      </c>
    </row>
    <row r="445" spans="1:15" ht="25.5" hidden="1">
      <c r="A445" s="64">
        <v>444</v>
      </c>
      <c r="B445" s="65" t="s">
        <v>306</v>
      </c>
      <c r="C445" s="88" t="s">
        <v>814</v>
      </c>
      <c r="D445" s="92" t="s">
        <v>2139</v>
      </c>
      <c r="E445" s="92" t="s">
        <v>2042</v>
      </c>
      <c r="F445" s="66" t="s">
        <v>1340</v>
      </c>
      <c r="G445" s="66" t="s">
        <v>3067</v>
      </c>
      <c r="H445" s="82" t="s">
        <v>815</v>
      </c>
      <c r="I445" s="67">
        <v>1</v>
      </c>
      <c r="J445" s="67">
        <v>1</v>
      </c>
      <c r="K445" s="88" t="s">
        <v>450</v>
      </c>
      <c r="L445" s="88" t="s">
        <v>783</v>
      </c>
      <c r="M445" s="67">
        <v>2011</v>
      </c>
      <c r="N445" s="97" t="s">
        <v>4862</v>
      </c>
      <c r="O445" s="77" t="s">
        <v>2584</v>
      </c>
    </row>
    <row r="446" spans="1:15" ht="25.5" hidden="1">
      <c r="A446" s="64">
        <v>445</v>
      </c>
      <c r="B446" s="65" t="s">
        <v>306</v>
      </c>
      <c r="C446" s="88" t="s">
        <v>970</v>
      </c>
      <c r="D446" s="92" t="s">
        <v>2140</v>
      </c>
      <c r="E446" s="92" t="s">
        <v>2141</v>
      </c>
      <c r="F446" s="66" t="s">
        <v>1341</v>
      </c>
      <c r="G446" s="66" t="s">
        <v>3068</v>
      </c>
      <c r="H446" s="82" t="s">
        <v>971</v>
      </c>
      <c r="I446" s="67">
        <v>1</v>
      </c>
      <c r="J446" s="67">
        <v>1</v>
      </c>
      <c r="K446" s="88" t="s">
        <v>972</v>
      </c>
      <c r="L446" s="88" t="s">
        <v>955</v>
      </c>
      <c r="M446" s="67">
        <v>2013</v>
      </c>
      <c r="N446" s="97" t="s">
        <v>4859</v>
      </c>
      <c r="O446" s="77" t="s">
        <v>956</v>
      </c>
    </row>
    <row r="447" spans="1:15" hidden="1">
      <c r="A447" s="64">
        <v>446</v>
      </c>
      <c r="B447" s="65" t="s">
        <v>306</v>
      </c>
      <c r="C447" s="88" t="s">
        <v>998</v>
      </c>
      <c r="D447" s="92" t="s">
        <v>2142</v>
      </c>
      <c r="E447" s="92" t="s">
        <v>2143</v>
      </c>
      <c r="F447" s="66" t="s">
        <v>1342</v>
      </c>
      <c r="G447" s="66" t="s">
        <v>3069</v>
      </c>
      <c r="H447" s="82" t="s">
        <v>999</v>
      </c>
      <c r="I447" s="67">
        <v>1</v>
      </c>
      <c r="J447" s="67">
        <v>1</v>
      </c>
      <c r="K447" s="88" t="s">
        <v>1000</v>
      </c>
      <c r="L447" s="88" t="s">
        <v>955</v>
      </c>
      <c r="M447" s="67">
        <v>2010</v>
      </c>
      <c r="N447" s="97" t="s">
        <v>4858</v>
      </c>
      <c r="O447" s="77" t="s">
        <v>956</v>
      </c>
    </row>
    <row r="448" spans="1:15" ht="25.5" hidden="1">
      <c r="A448" s="64">
        <v>447</v>
      </c>
      <c r="B448" s="65" t="s">
        <v>306</v>
      </c>
      <c r="C448" s="88" t="s">
        <v>965</v>
      </c>
      <c r="D448" s="92" t="s">
        <v>2144</v>
      </c>
      <c r="E448" s="92" t="s">
        <v>2145</v>
      </c>
      <c r="F448" s="66" t="s">
        <v>1343</v>
      </c>
      <c r="G448" s="66" t="s">
        <v>3070</v>
      </c>
      <c r="H448" s="82" t="s">
        <v>1001</v>
      </c>
      <c r="I448" s="67">
        <v>1</v>
      </c>
      <c r="J448" s="67">
        <v>1</v>
      </c>
      <c r="K448" s="88" t="s">
        <v>1002</v>
      </c>
      <c r="L448" s="88" t="s">
        <v>955</v>
      </c>
      <c r="M448" s="67">
        <v>2010</v>
      </c>
      <c r="N448" s="97" t="s">
        <v>4857</v>
      </c>
      <c r="O448" s="77" t="s">
        <v>956</v>
      </c>
    </row>
    <row r="449" spans="1:15" hidden="1">
      <c r="A449" s="64">
        <v>448</v>
      </c>
      <c r="B449" s="65" t="s">
        <v>306</v>
      </c>
      <c r="C449" s="88" t="s">
        <v>952</v>
      </c>
      <c r="D449" s="92" t="s">
        <v>2146</v>
      </c>
      <c r="E449" s="92" t="s">
        <v>2147</v>
      </c>
      <c r="F449" s="66" t="s">
        <v>1344</v>
      </c>
      <c r="G449" s="66" t="s">
        <v>3071</v>
      </c>
      <c r="H449" s="82" t="s">
        <v>953</v>
      </c>
      <c r="I449" s="67">
        <v>1</v>
      </c>
      <c r="J449" s="67">
        <v>1</v>
      </c>
      <c r="K449" s="88" t="s">
        <v>954</v>
      </c>
      <c r="L449" s="88" t="s">
        <v>955</v>
      </c>
      <c r="M449" s="67">
        <v>2013</v>
      </c>
      <c r="N449" s="97" t="s">
        <v>4856</v>
      </c>
      <c r="O449" s="77" t="s">
        <v>956</v>
      </c>
    </row>
    <row r="450" spans="1:15" hidden="1">
      <c r="A450" s="64">
        <v>449</v>
      </c>
      <c r="B450" s="65" t="s">
        <v>306</v>
      </c>
      <c r="C450" s="88" t="s">
        <v>1003</v>
      </c>
      <c r="D450" s="92" t="s">
        <v>2148</v>
      </c>
      <c r="E450" s="92" t="s">
        <v>2149</v>
      </c>
      <c r="F450" s="66" t="s">
        <v>1345</v>
      </c>
      <c r="G450" s="66" t="s">
        <v>3072</v>
      </c>
      <c r="H450" s="82" t="s">
        <v>1004</v>
      </c>
      <c r="I450" s="67">
        <v>1</v>
      </c>
      <c r="J450" s="67">
        <v>1</v>
      </c>
      <c r="K450" s="88" t="s">
        <v>1005</v>
      </c>
      <c r="L450" s="88" t="s">
        <v>955</v>
      </c>
      <c r="M450" s="67">
        <v>2013</v>
      </c>
      <c r="N450" s="97" t="s">
        <v>4855</v>
      </c>
      <c r="O450" s="77" t="s">
        <v>956</v>
      </c>
    </row>
    <row r="451" spans="1:15" hidden="1">
      <c r="A451" s="64">
        <v>450</v>
      </c>
      <c r="B451" s="65" t="s">
        <v>306</v>
      </c>
      <c r="C451" s="88" t="s">
        <v>981</v>
      </c>
      <c r="D451" s="92" t="s">
        <v>2150</v>
      </c>
      <c r="E451" s="92" t="s">
        <v>2151</v>
      </c>
      <c r="F451" s="66" t="s">
        <v>1346</v>
      </c>
      <c r="G451" s="66" t="s">
        <v>3073</v>
      </c>
      <c r="H451" s="82" t="s">
        <v>982</v>
      </c>
      <c r="I451" s="67">
        <v>1</v>
      </c>
      <c r="J451" s="67">
        <v>1</v>
      </c>
      <c r="K451" s="88" t="s">
        <v>983</v>
      </c>
      <c r="L451" s="88" t="s">
        <v>955</v>
      </c>
      <c r="M451" s="67">
        <v>2013</v>
      </c>
      <c r="N451" s="97" t="s">
        <v>4854</v>
      </c>
      <c r="O451" s="77" t="s">
        <v>956</v>
      </c>
    </row>
    <row r="452" spans="1:15" hidden="1">
      <c r="A452" s="64">
        <v>451</v>
      </c>
      <c r="B452" s="65" t="s">
        <v>306</v>
      </c>
      <c r="C452" s="88" t="s">
        <v>965</v>
      </c>
      <c r="D452" s="92" t="s">
        <v>2152</v>
      </c>
      <c r="E452" s="92" t="s">
        <v>2153</v>
      </c>
      <c r="F452" s="66" t="s">
        <v>1347</v>
      </c>
      <c r="G452" s="66" t="s">
        <v>3074</v>
      </c>
      <c r="H452" s="82" t="s">
        <v>1006</v>
      </c>
      <c r="I452" s="67">
        <v>1</v>
      </c>
      <c r="J452" s="67">
        <v>1</v>
      </c>
      <c r="K452" s="88" t="s">
        <v>1007</v>
      </c>
      <c r="L452" s="88" t="s">
        <v>955</v>
      </c>
      <c r="M452" s="67">
        <v>2013</v>
      </c>
      <c r="N452" s="97" t="s">
        <v>4870</v>
      </c>
      <c r="O452" s="77" t="s">
        <v>956</v>
      </c>
    </row>
    <row r="453" spans="1:15" ht="25.5" hidden="1">
      <c r="A453" s="64">
        <v>452</v>
      </c>
      <c r="B453" s="65" t="s">
        <v>306</v>
      </c>
      <c r="C453" s="88" t="s">
        <v>998</v>
      </c>
      <c r="D453" s="92" t="s">
        <v>2154</v>
      </c>
      <c r="E453" s="92" t="s">
        <v>4189</v>
      </c>
      <c r="F453" s="66" t="s">
        <v>1348</v>
      </c>
      <c r="G453" s="66" t="s">
        <v>3075</v>
      </c>
      <c r="H453" s="82" t="s">
        <v>1008</v>
      </c>
      <c r="I453" s="67">
        <v>1</v>
      </c>
      <c r="J453" s="67">
        <v>1</v>
      </c>
      <c r="K453" s="88" t="s">
        <v>1009</v>
      </c>
      <c r="L453" s="88" t="s">
        <v>955</v>
      </c>
      <c r="M453" s="67">
        <v>2013</v>
      </c>
      <c r="N453" s="97" t="s">
        <v>4871</v>
      </c>
      <c r="O453" s="77" t="s">
        <v>956</v>
      </c>
    </row>
    <row r="454" spans="1:15" hidden="1">
      <c r="A454" s="64">
        <v>453</v>
      </c>
      <c r="B454" s="65" t="s">
        <v>306</v>
      </c>
      <c r="C454" s="88" t="s">
        <v>1010</v>
      </c>
      <c r="D454" s="92" t="s">
        <v>2155</v>
      </c>
      <c r="E454" s="92" t="s">
        <v>2156</v>
      </c>
      <c r="F454" s="66" t="s">
        <v>1349</v>
      </c>
      <c r="G454" s="66" t="s">
        <v>3076</v>
      </c>
      <c r="H454" s="82" t="s">
        <v>1011</v>
      </c>
      <c r="I454" s="67">
        <v>1</v>
      </c>
      <c r="J454" s="67">
        <v>1</v>
      </c>
      <c r="K454" s="88" t="s">
        <v>1012</v>
      </c>
      <c r="L454" s="88" t="s">
        <v>955</v>
      </c>
      <c r="M454" s="67">
        <v>2012</v>
      </c>
      <c r="N454" s="97" t="s">
        <v>4872</v>
      </c>
      <c r="O454" s="77" t="s">
        <v>956</v>
      </c>
    </row>
    <row r="455" spans="1:15" ht="25.5" hidden="1">
      <c r="A455" s="64">
        <v>454</v>
      </c>
      <c r="B455" s="65" t="s">
        <v>306</v>
      </c>
      <c r="C455" s="88" t="s">
        <v>1021</v>
      </c>
      <c r="D455" s="92" t="s">
        <v>2157</v>
      </c>
      <c r="E455" s="92" t="s">
        <v>4200</v>
      </c>
      <c r="F455" s="66" t="s">
        <v>1350</v>
      </c>
      <c r="G455" s="66" t="s">
        <v>3077</v>
      </c>
      <c r="H455" s="82" t="s">
        <v>1022</v>
      </c>
      <c r="I455" s="67">
        <v>1</v>
      </c>
      <c r="J455" s="67">
        <v>1</v>
      </c>
      <c r="K455" s="88" t="s">
        <v>462</v>
      </c>
      <c r="L455" s="88" t="s">
        <v>955</v>
      </c>
      <c r="M455" s="67">
        <v>2010</v>
      </c>
      <c r="N455" s="97" t="s">
        <v>4869</v>
      </c>
      <c r="O455" s="77" t="s">
        <v>956</v>
      </c>
    </row>
    <row r="456" spans="1:15" hidden="1">
      <c r="A456" s="64">
        <v>455</v>
      </c>
      <c r="B456" s="65" t="s">
        <v>306</v>
      </c>
      <c r="C456" s="88" t="s">
        <v>952</v>
      </c>
      <c r="D456" s="92" t="s">
        <v>2158</v>
      </c>
      <c r="E456" s="92" t="s">
        <v>2159</v>
      </c>
      <c r="F456" s="66" t="s">
        <v>1351</v>
      </c>
      <c r="G456" s="66" t="s">
        <v>3078</v>
      </c>
      <c r="H456" s="82" t="s">
        <v>963</v>
      </c>
      <c r="I456" s="67">
        <v>1</v>
      </c>
      <c r="J456" s="67">
        <v>1</v>
      </c>
      <c r="K456" s="88" t="s">
        <v>964</v>
      </c>
      <c r="L456" s="88" t="s">
        <v>955</v>
      </c>
      <c r="M456" s="67">
        <v>2013</v>
      </c>
      <c r="N456" s="97" t="s">
        <v>4868</v>
      </c>
      <c r="O456" s="77" t="s">
        <v>956</v>
      </c>
    </row>
    <row r="457" spans="1:15" ht="25.5" hidden="1">
      <c r="A457" s="64">
        <v>456</v>
      </c>
      <c r="B457" s="65" t="s">
        <v>306</v>
      </c>
      <c r="C457" s="88" t="s">
        <v>965</v>
      </c>
      <c r="D457" s="92" t="s">
        <v>2160</v>
      </c>
      <c r="E457" s="92" t="s">
        <v>2161</v>
      </c>
      <c r="F457" s="66" t="s">
        <v>1352</v>
      </c>
      <c r="G457" s="66" t="s">
        <v>3079</v>
      </c>
      <c r="H457" s="82" t="s">
        <v>966</v>
      </c>
      <c r="I457" s="67">
        <v>1</v>
      </c>
      <c r="J457" s="67">
        <v>1</v>
      </c>
      <c r="K457" s="88" t="s">
        <v>967</v>
      </c>
      <c r="L457" s="88" t="s">
        <v>955</v>
      </c>
      <c r="M457" s="67">
        <v>2013</v>
      </c>
      <c r="N457" s="97" t="s">
        <v>4867</v>
      </c>
      <c r="O457" s="77" t="s">
        <v>956</v>
      </c>
    </row>
    <row r="458" spans="1:15" hidden="1">
      <c r="A458" s="64">
        <v>457</v>
      </c>
      <c r="B458" s="65" t="s">
        <v>306</v>
      </c>
      <c r="C458" s="88" t="s">
        <v>981</v>
      </c>
      <c r="D458" s="92" t="s">
        <v>2162</v>
      </c>
      <c r="E458" s="92" t="s">
        <v>2163</v>
      </c>
      <c r="F458" s="66" t="s">
        <v>1353</v>
      </c>
      <c r="G458" s="66" t="s">
        <v>3080</v>
      </c>
      <c r="H458" s="82" t="s">
        <v>1029</v>
      </c>
      <c r="I458" s="67">
        <v>1</v>
      </c>
      <c r="J458" s="67">
        <v>1</v>
      </c>
      <c r="K458" s="88" t="s">
        <v>1030</v>
      </c>
      <c r="L458" s="88" t="s">
        <v>955</v>
      </c>
      <c r="M458" s="67">
        <v>2011</v>
      </c>
      <c r="N458" s="97" t="s">
        <v>4866</v>
      </c>
      <c r="O458" s="77" t="s">
        <v>956</v>
      </c>
    </row>
    <row r="459" spans="1:15" hidden="1">
      <c r="A459" s="64">
        <v>458</v>
      </c>
      <c r="B459" s="65" t="s">
        <v>306</v>
      </c>
      <c r="C459" s="88" t="s">
        <v>981</v>
      </c>
      <c r="D459" s="92" t="s">
        <v>2164</v>
      </c>
      <c r="E459" s="92" t="s">
        <v>2165</v>
      </c>
      <c r="F459" s="66" t="s">
        <v>1354</v>
      </c>
      <c r="G459" s="66" t="s">
        <v>3081</v>
      </c>
      <c r="H459" s="82" t="s">
        <v>1037</v>
      </c>
      <c r="I459" s="67">
        <v>1</v>
      </c>
      <c r="J459" s="67">
        <v>1</v>
      </c>
      <c r="K459" s="88" t="s">
        <v>1038</v>
      </c>
      <c r="L459" s="88" t="s">
        <v>955</v>
      </c>
      <c r="M459" s="67">
        <v>2013</v>
      </c>
      <c r="N459" s="97" t="s">
        <v>4865</v>
      </c>
      <c r="O459" s="77" t="s">
        <v>956</v>
      </c>
    </row>
    <row r="460" spans="1:15" hidden="1">
      <c r="A460" s="64">
        <v>459</v>
      </c>
      <c r="B460" s="65" t="s">
        <v>306</v>
      </c>
      <c r="C460" s="88" t="s">
        <v>122</v>
      </c>
      <c r="D460" s="92" t="s">
        <v>2166</v>
      </c>
      <c r="E460" s="92" t="s">
        <v>2161</v>
      </c>
      <c r="F460" s="66" t="s">
        <v>1355</v>
      </c>
      <c r="G460" s="66" t="s">
        <v>3082</v>
      </c>
      <c r="H460" s="82" t="s">
        <v>127</v>
      </c>
      <c r="I460" s="67">
        <v>1</v>
      </c>
      <c r="J460" s="67">
        <v>1</v>
      </c>
      <c r="K460" s="88" t="s">
        <v>463</v>
      </c>
      <c r="L460" s="88" t="s">
        <v>955</v>
      </c>
      <c r="M460" s="67">
        <v>2013</v>
      </c>
      <c r="N460" s="97" t="s">
        <v>4864</v>
      </c>
      <c r="O460" s="77" t="s">
        <v>956</v>
      </c>
    </row>
    <row r="461" spans="1:15" ht="25.5" hidden="1">
      <c r="A461" s="64">
        <v>460</v>
      </c>
      <c r="B461" s="65" t="s">
        <v>306</v>
      </c>
      <c r="C461" s="88" t="s">
        <v>1575</v>
      </c>
      <c r="D461" s="92" t="s">
        <v>2167</v>
      </c>
      <c r="E461" s="92" t="s">
        <v>2168</v>
      </c>
      <c r="F461" s="66" t="s">
        <v>1356</v>
      </c>
      <c r="G461" s="66" t="s">
        <v>3083</v>
      </c>
      <c r="H461" s="82" t="s">
        <v>1576</v>
      </c>
      <c r="I461" s="67">
        <v>1</v>
      </c>
      <c r="J461" s="67">
        <v>1</v>
      </c>
      <c r="K461" s="88" t="s">
        <v>1577</v>
      </c>
      <c r="L461" s="88" t="s">
        <v>955</v>
      </c>
      <c r="M461" s="67">
        <v>2013</v>
      </c>
      <c r="N461" s="97" t="s">
        <v>4863</v>
      </c>
      <c r="O461" s="77" t="s">
        <v>956</v>
      </c>
    </row>
    <row r="462" spans="1:15" ht="25.5" hidden="1">
      <c r="A462" s="64">
        <v>461</v>
      </c>
      <c r="B462" s="65" t="s">
        <v>306</v>
      </c>
      <c r="C462" s="88" t="s">
        <v>1578</v>
      </c>
      <c r="D462" s="92" t="s">
        <v>2169</v>
      </c>
      <c r="E462" s="92" t="s">
        <v>2170</v>
      </c>
      <c r="F462" s="66" t="s">
        <v>1357</v>
      </c>
      <c r="G462" s="66" t="s">
        <v>3084</v>
      </c>
      <c r="H462" s="82" t="s">
        <v>1579</v>
      </c>
      <c r="I462" s="67">
        <v>1</v>
      </c>
      <c r="J462" s="67">
        <v>1</v>
      </c>
      <c r="K462" s="88" t="s">
        <v>1580</v>
      </c>
      <c r="L462" s="88" t="s">
        <v>955</v>
      </c>
      <c r="M462" s="67">
        <v>2013</v>
      </c>
      <c r="N462" s="97" t="s">
        <v>3348</v>
      </c>
      <c r="O462" s="77" t="s">
        <v>956</v>
      </c>
    </row>
    <row r="463" spans="1:15" hidden="1">
      <c r="A463" s="64">
        <v>462</v>
      </c>
      <c r="B463" s="65" t="s">
        <v>306</v>
      </c>
      <c r="C463" s="88" t="s">
        <v>1051</v>
      </c>
      <c r="D463" s="92" t="s">
        <v>2171</v>
      </c>
      <c r="E463" s="92" t="s">
        <v>2172</v>
      </c>
      <c r="F463" s="66" t="s">
        <v>1358</v>
      </c>
      <c r="G463" s="66" t="s">
        <v>3085</v>
      </c>
      <c r="H463" s="82" t="s">
        <v>1052</v>
      </c>
      <c r="I463" s="67">
        <v>1</v>
      </c>
      <c r="J463" s="67">
        <v>1</v>
      </c>
      <c r="K463" s="88" t="s">
        <v>1053</v>
      </c>
      <c r="L463" s="88" t="s">
        <v>955</v>
      </c>
      <c r="M463" s="67">
        <v>2013</v>
      </c>
      <c r="N463" s="97" t="s">
        <v>3349</v>
      </c>
      <c r="O463" s="77" t="s">
        <v>956</v>
      </c>
    </row>
    <row r="464" spans="1:15" hidden="1">
      <c r="A464" s="64">
        <v>463</v>
      </c>
      <c r="B464" s="65" t="s">
        <v>306</v>
      </c>
      <c r="C464" s="88" t="s">
        <v>1051</v>
      </c>
      <c r="D464" s="92" t="s">
        <v>2173</v>
      </c>
      <c r="E464" s="92" t="s">
        <v>2174</v>
      </c>
      <c r="F464" s="66" t="s">
        <v>1359</v>
      </c>
      <c r="G464" s="66" t="s">
        <v>3086</v>
      </c>
      <c r="H464" s="82" t="s">
        <v>1056</v>
      </c>
      <c r="I464" s="67">
        <v>1</v>
      </c>
      <c r="J464" s="67">
        <v>1</v>
      </c>
      <c r="K464" s="88" t="s">
        <v>1057</v>
      </c>
      <c r="L464" s="88" t="s">
        <v>955</v>
      </c>
      <c r="M464" s="67">
        <v>2013</v>
      </c>
      <c r="N464" s="97" t="s">
        <v>3350</v>
      </c>
      <c r="O464" s="77" t="s">
        <v>956</v>
      </c>
    </row>
    <row r="465" spans="1:15" ht="25.5" hidden="1">
      <c r="A465" s="64">
        <v>464</v>
      </c>
      <c r="B465" s="65" t="s">
        <v>306</v>
      </c>
      <c r="C465" s="88" t="s">
        <v>965</v>
      </c>
      <c r="D465" s="92" t="s">
        <v>2175</v>
      </c>
      <c r="E465" s="92" t="s">
        <v>2176</v>
      </c>
      <c r="F465" s="66" t="s">
        <v>1360</v>
      </c>
      <c r="G465" s="66" t="s">
        <v>3087</v>
      </c>
      <c r="H465" s="82" t="s">
        <v>1568</v>
      </c>
      <c r="I465" s="67">
        <v>1</v>
      </c>
      <c r="J465" s="67">
        <v>1</v>
      </c>
      <c r="K465" s="88" t="s">
        <v>1569</v>
      </c>
      <c r="L465" s="88" t="s">
        <v>955</v>
      </c>
      <c r="M465" s="67">
        <v>2013</v>
      </c>
      <c r="N465" s="97" t="s">
        <v>3351</v>
      </c>
      <c r="O465" s="77" t="s">
        <v>956</v>
      </c>
    </row>
    <row r="466" spans="1:15" ht="25.5" hidden="1">
      <c r="A466" s="64">
        <v>465</v>
      </c>
      <c r="B466" s="65" t="s">
        <v>306</v>
      </c>
      <c r="C466" s="88" t="s">
        <v>1584</v>
      </c>
      <c r="D466" s="92" t="s">
        <v>2177</v>
      </c>
      <c r="E466" s="92" t="s">
        <v>1866</v>
      </c>
      <c r="F466" s="66" t="s">
        <v>1361</v>
      </c>
      <c r="G466" s="66" t="s">
        <v>3088</v>
      </c>
      <c r="H466" s="82" t="s">
        <v>1585</v>
      </c>
      <c r="I466" s="67">
        <v>1</v>
      </c>
      <c r="J466" s="67">
        <v>1</v>
      </c>
      <c r="K466" s="88" t="s">
        <v>1586</v>
      </c>
      <c r="L466" s="88" t="s">
        <v>955</v>
      </c>
      <c r="M466" s="67">
        <v>2013</v>
      </c>
      <c r="N466" s="97" t="s">
        <v>3352</v>
      </c>
      <c r="O466" s="77" t="s">
        <v>956</v>
      </c>
    </row>
    <row r="467" spans="1:15" hidden="1">
      <c r="A467" s="64">
        <v>466</v>
      </c>
      <c r="B467" s="65" t="s">
        <v>306</v>
      </c>
      <c r="C467" s="88" t="s">
        <v>1584</v>
      </c>
      <c r="D467" s="92" t="s">
        <v>2178</v>
      </c>
      <c r="E467" s="92" t="s">
        <v>2179</v>
      </c>
      <c r="F467" s="66" t="s">
        <v>1362</v>
      </c>
      <c r="G467" s="66" t="s">
        <v>3089</v>
      </c>
      <c r="H467" s="82" t="s">
        <v>1587</v>
      </c>
      <c r="I467" s="67">
        <v>1</v>
      </c>
      <c r="J467" s="67">
        <v>1</v>
      </c>
      <c r="K467" s="88" t="s">
        <v>464</v>
      </c>
      <c r="L467" s="88" t="s">
        <v>955</v>
      </c>
      <c r="M467" s="67">
        <v>2013</v>
      </c>
      <c r="N467" s="97" t="s">
        <v>3353</v>
      </c>
      <c r="O467" s="77" t="s">
        <v>956</v>
      </c>
    </row>
    <row r="468" spans="1:15" ht="25.5" hidden="1">
      <c r="A468" s="64">
        <v>467</v>
      </c>
      <c r="B468" s="65" t="s">
        <v>306</v>
      </c>
      <c r="C468" s="88" t="s">
        <v>981</v>
      </c>
      <c r="D468" s="92" t="s">
        <v>2180</v>
      </c>
      <c r="E468" s="92" t="s">
        <v>2181</v>
      </c>
      <c r="F468" s="66" t="s">
        <v>1363</v>
      </c>
      <c r="G468" s="66" t="s">
        <v>3090</v>
      </c>
      <c r="H468" s="82" t="s">
        <v>1588</v>
      </c>
      <c r="I468" s="67">
        <v>1</v>
      </c>
      <c r="J468" s="67">
        <v>1</v>
      </c>
      <c r="K468" s="88" t="s">
        <v>1589</v>
      </c>
      <c r="L468" s="88" t="s">
        <v>955</v>
      </c>
      <c r="M468" s="67">
        <v>2013</v>
      </c>
      <c r="N468" s="97" t="s">
        <v>3354</v>
      </c>
      <c r="O468" s="77" t="s">
        <v>956</v>
      </c>
    </row>
    <row r="469" spans="1:15" hidden="1">
      <c r="A469" s="64">
        <v>468</v>
      </c>
      <c r="B469" s="65" t="s">
        <v>306</v>
      </c>
      <c r="C469" s="88" t="s">
        <v>122</v>
      </c>
      <c r="D469" s="92" t="s">
        <v>1867</v>
      </c>
      <c r="E469" s="92" t="s">
        <v>1868</v>
      </c>
      <c r="F469" s="66" t="s">
        <v>1364</v>
      </c>
      <c r="G469" s="66" t="s">
        <v>3091</v>
      </c>
      <c r="H469" s="82" t="s">
        <v>123</v>
      </c>
      <c r="I469" s="67">
        <v>1</v>
      </c>
      <c r="J469" s="67">
        <v>1</v>
      </c>
      <c r="K469" s="88" t="s">
        <v>124</v>
      </c>
      <c r="L469" s="88" t="s">
        <v>955</v>
      </c>
      <c r="M469" s="67">
        <v>2013</v>
      </c>
      <c r="N469" s="97" t="s">
        <v>3355</v>
      </c>
      <c r="O469" s="77" t="s">
        <v>956</v>
      </c>
    </row>
    <row r="470" spans="1:15" hidden="1">
      <c r="A470" s="64">
        <v>469</v>
      </c>
      <c r="B470" s="65" t="s">
        <v>306</v>
      </c>
      <c r="C470" s="88" t="s">
        <v>1003</v>
      </c>
      <c r="D470" s="92" t="s">
        <v>2182</v>
      </c>
      <c r="E470" s="92" t="s">
        <v>2183</v>
      </c>
      <c r="F470" s="66" t="s">
        <v>1365</v>
      </c>
      <c r="G470" s="66" t="s">
        <v>3092</v>
      </c>
      <c r="H470" s="82" t="s">
        <v>1593</v>
      </c>
      <c r="I470" s="67">
        <v>1</v>
      </c>
      <c r="J470" s="67">
        <v>1</v>
      </c>
      <c r="K470" s="88" t="s">
        <v>1594</v>
      </c>
      <c r="L470" s="88" t="s">
        <v>955</v>
      </c>
      <c r="M470" s="67">
        <v>2013</v>
      </c>
      <c r="N470" s="97" t="s">
        <v>4689</v>
      </c>
      <c r="O470" s="77" t="s">
        <v>956</v>
      </c>
    </row>
    <row r="471" spans="1:15" ht="25.5" hidden="1">
      <c r="A471" s="64">
        <v>470</v>
      </c>
      <c r="B471" s="65" t="s">
        <v>306</v>
      </c>
      <c r="C471" s="88" t="s">
        <v>965</v>
      </c>
      <c r="D471" s="92" t="s">
        <v>2184</v>
      </c>
      <c r="E471" s="92" t="s">
        <v>2161</v>
      </c>
      <c r="F471" s="66" t="s">
        <v>1366</v>
      </c>
      <c r="G471" s="66" t="s">
        <v>3093</v>
      </c>
      <c r="H471" s="82" t="s">
        <v>973</v>
      </c>
      <c r="I471" s="67">
        <v>1</v>
      </c>
      <c r="J471" s="67">
        <v>1</v>
      </c>
      <c r="K471" s="88" t="s">
        <v>974</v>
      </c>
      <c r="L471" s="88" t="s">
        <v>955</v>
      </c>
      <c r="M471" s="67">
        <v>2013</v>
      </c>
      <c r="N471" s="97" t="s">
        <v>4878</v>
      </c>
      <c r="O471" s="77" t="s">
        <v>956</v>
      </c>
    </row>
    <row r="472" spans="1:15" hidden="1">
      <c r="A472" s="64">
        <v>471</v>
      </c>
      <c r="B472" s="65" t="s">
        <v>1446</v>
      </c>
      <c r="C472" s="88" t="s">
        <v>975</v>
      </c>
      <c r="D472" s="92" t="s">
        <v>2185</v>
      </c>
      <c r="E472" s="92" t="s">
        <v>2186</v>
      </c>
      <c r="F472" s="66" t="s">
        <v>1367</v>
      </c>
      <c r="G472" s="66" t="s">
        <v>3094</v>
      </c>
      <c r="H472" s="82" t="s">
        <v>976</v>
      </c>
      <c r="I472" s="67">
        <v>1</v>
      </c>
      <c r="J472" s="67">
        <v>1</v>
      </c>
      <c r="K472" s="88" t="s">
        <v>977</v>
      </c>
      <c r="L472" s="88" t="s">
        <v>956</v>
      </c>
      <c r="M472" s="67">
        <v>2012</v>
      </c>
      <c r="N472" s="97" t="s">
        <v>4877</v>
      </c>
      <c r="O472" s="77" t="s">
        <v>956</v>
      </c>
    </row>
    <row r="473" spans="1:15" ht="25.5" hidden="1">
      <c r="A473" s="64">
        <v>472</v>
      </c>
      <c r="B473" s="65" t="s">
        <v>1446</v>
      </c>
      <c r="C473" s="88" t="s">
        <v>1046</v>
      </c>
      <c r="D473" s="92" t="s">
        <v>2187</v>
      </c>
      <c r="E473" s="92" t="s">
        <v>2188</v>
      </c>
      <c r="F473" s="66" t="s">
        <v>1368</v>
      </c>
      <c r="G473" s="66" t="s">
        <v>3095</v>
      </c>
      <c r="H473" s="82" t="s">
        <v>125</v>
      </c>
      <c r="I473" s="67">
        <v>1</v>
      </c>
      <c r="J473" s="67">
        <v>1</v>
      </c>
      <c r="K473" s="88" t="s">
        <v>126</v>
      </c>
      <c r="L473" s="88" t="s">
        <v>956</v>
      </c>
      <c r="M473" s="67">
        <v>2011</v>
      </c>
      <c r="N473" s="97" t="s">
        <v>4875</v>
      </c>
      <c r="O473" s="77" t="s">
        <v>956</v>
      </c>
    </row>
    <row r="474" spans="1:15" hidden="1">
      <c r="A474" s="64">
        <v>473</v>
      </c>
      <c r="B474" s="65" t="s">
        <v>1446</v>
      </c>
      <c r="C474" s="88" t="s">
        <v>978</v>
      </c>
      <c r="D474" s="92" t="s">
        <v>2189</v>
      </c>
      <c r="E474" s="92" t="s">
        <v>2190</v>
      </c>
      <c r="F474" s="66" t="s">
        <v>1369</v>
      </c>
      <c r="G474" s="66" t="s">
        <v>3096</v>
      </c>
      <c r="H474" s="82" t="s">
        <v>979</v>
      </c>
      <c r="I474" s="67">
        <v>1</v>
      </c>
      <c r="J474" s="67">
        <v>1</v>
      </c>
      <c r="K474" s="88" t="s">
        <v>980</v>
      </c>
      <c r="L474" s="88" t="s">
        <v>956</v>
      </c>
      <c r="M474" s="67">
        <v>2009</v>
      </c>
      <c r="N474" s="97" t="s">
        <v>4874</v>
      </c>
      <c r="O474" s="77" t="s">
        <v>956</v>
      </c>
    </row>
    <row r="475" spans="1:15" hidden="1">
      <c r="A475" s="64">
        <v>474</v>
      </c>
      <c r="B475" s="65" t="s">
        <v>1446</v>
      </c>
      <c r="C475" s="88" t="s">
        <v>957</v>
      </c>
      <c r="D475" s="92" t="s">
        <v>2191</v>
      </c>
      <c r="E475" s="92" t="s">
        <v>2192</v>
      </c>
      <c r="F475" s="66" t="s">
        <v>1370</v>
      </c>
      <c r="G475" s="66" t="s">
        <v>3097</v>
      </c>
      <c r="H475" s="82" t="s">
        <v>958</v>
      </c>
      <c r="I475" s="67">
        <v>1</v>
      </c>
      <c r="J475" s="67">
        <v>1</v>
      </c>
      <c r="K475" s="88" t="s">
        <v>959</v>
      </c>
      <c r="L475" s="88" t="s">
        <v>956</v>
      </c>
      <c r="M475" s="67">
        <v>2013</v>
      </c>
      <c r="N475" s="97" t="s">
        <v>4873</v>
      </c>
      <c r="O475" s="77" t="s">
        <v>956</v>
      </c>
    </row>
    <row r="476" spans="1:15" hidden="1">
      <c r="A476" s="64">
        <v>475</v>
      </c>
      <c r="B476" s="65" t="s">
        <v>1446</v>
      </c>
      <c r="C476" s="88" t="s">
        <v>984</v>
      </c>
      <c r="D476" s="92" t="s">
        <v>2193</v>
      </c>
      <c r="E476" s="92" t="s">
        <v>2194</v>
      </c>
      <c r="F476" s="66" t="s">
        <v>1371</v>
      </c>
      <c r="G476" s="66" t="s">
        <v>3098</v>
      </c>
      <c r="H476" s="82" t="s">
        <v>985</v>
      </c>
      <c r="I476" s="67">
        <v>1</v>
      </c>
      <c r="J476" s="67">
        <v>1</v>
      </c>
      <c r="K476" s="88" t="s">
        <v>986</v>
      </c>
      <c r="L476" s="88" t="s">
        <v>956</v>
      </c>
      <c r="M476" s="67">
        <v>2012</v>
      </c>
      <c r="N476" s="97" t="s">
        <v>4876</v>
      </c>
      <c r="O476" s="77" t="s">
        <v>956</v>
      </c>
    </row>
    <row r="477" spans="1:15" hidden="1">
      <c r="A477" s="64">
        <v>476</v>
      </c>
      <c r="B477" s="65" t="s">
        <v>1446</v>
      </c>
      <c r="C477" s="88" t="s">
        <v>978</v>
      </c>
      <c r="D477" s="92" t="s">
        <v>2195</v>
      </c>
      <c r="E477" s="92" t="s">
        <v>2196</v>
      </c>
      <c r="F477" s="66" t="s">
        <v>1372</v>
      </c>
      <c r="G477" s="66" t="s">
        <v>3099</v>
      </c>
      <c r="H477" s="82" t="s">
        <v>1570</v>
      </c>
      <c r="I477" s="67">
        <v>1</v>
      </c>
      <c r="J477" s="67">
        <v>1</v>
      </c>
      <c r="K477" s="88" t="s">
        <v>1571</v>
      </c>
      <c r="L477" s="88" t="s">
        <v>956</v>
      </c>
      <c r="M477" s="67">
        <v>2013</v>
      </c>
      <c r="N477" s="97" t="s">
        <v>4879</v>
      </c>
      <c r="O477" s="77" t="s">
        <v>956</v>
      </c>
    </row>
    <row r="478" spans="1:15" ht="25.5" hidden="1">
      <c r="A478" s="64">
        <v>477</v>
      </c>
      <c r="B478" s="65" t="s">
        <v>1446</v>
      </c>
      <c r="C478" s="88" t="s">
        <v>1013</v>
      </c>
      <c r="D478" s="92" t="s">
        <v>2197</v>
      </c>
      <c r="E478" s="92" t="s">
        <v>2198</v>
      </c>
      <c r="F478" s="66" t="s">
        <v>1373</v>
      </c>
      <c r="G478" s="66" t="s">
        <v>3100</v>
      </c>
      <c r="H478" s="82" t="s">
        <v>1014</v>
      </c>
      <c r="I478" s="67">
        <v>1</v>
      </c>
      <c r="J478" s="67">
        <v>1</v>
      </c>
      <c r="K478" s="88" t="s">
        <v>1015</v>
      </c>
      <c r="L478" s="88" t="s">
        <v>956</v>
      </c>
      <c r="M478" s="67">
        <v>2013</v>
      </c>
      <c r="N478" s="97" t="s">
        <v>3336</v>
      </c>
      <c r="O478" s="77" t="s">
        <v>956</v>
      </c>
    </row>
    <row r="479" spans="1:15" hidden="1">
      <c r="A479" s="64">
        <v>478</v>
      </c>
      <c r="B479" s="65" t="s">
        <v>1446</v>
      </c>
      <c r="C479" s="88" t="s">
        <v>987</v>
      </c>
      <c r="D479" s="92" t="s">
        <v>2199</v>
      </c>
      <c r="E479" s="92" t="s">
        <v>2200</v>
      </c>
      <c r="F479" s="66" t="s">
        <v>1374</v>
      </c>
      <c r="G479" s="66" t="s">
        <v>3101</v>
      </c>
      <c r="H479" s="82" t="s">
        <v>1016</v>
      </c>
      <c r="I479" s="67">
        <v>1</v>
      </c>
      <c r="J479" s="67">
        <v>1</v>
      </c>
      <c r="K479" s="88" t="s">
        <v>1017</v>
      </c>
      <c r="L479" s="88" t="s">
        <v>956</v>
      </c>
      <c r="M479" s="67">
        <v>2013</v>
      </c>
      <c r="N479" s="97" t="s">
        <v>3337</v>
      </c>
      <c r="O479" s="77" t="s">
        <v>956</v>
      </c>
    </row>
    <row r="480" spans="1:15" hidden="1">
      <c r="A480" s="64">
        <v>479</v>
      </c>
      <c r="B480" s="65" t="s">
        <v>1446</v>
      </c>
      <c r="C480" s="88" t="s">
        <v>1018</v>
      </c>
      <c r="D480" s="92" t="s">
        <v>2201</v>
      </c>
      <c r="E480" s="92" t="s">
        <v>2202</v>
      </c>
      <c r="F480" s="66" t="s">
        <v>1375</v>
      </c>
      <c r="G480" s="66" t="s">
        <v>3102</v>
      </c>
      <c r="H480" s="82" t="s">
        <v>1019</v>
      </c>
      <c r="I480" s="67">
        <v>1</v>
      </c>
      <c r="J480" s="67">
        <v>1</v>
      </c>
      <c r="K480" s="88" t="s">
        <v>1020</v>
      </c>
      <c r="L480" s="88" t="s">
        <v>956</v>
      </c>
      <c r="M480" s="67">
        <v>2012</v>
      </c>
      <c r="N480" s="97" t="s">
        <v>3338</v>
      </c>
      <c r="O480" s="77" t="s">
        <v>956</v>
      </c>
    </row>
    <row r="481" spans="1:15" hidden="1">
      <c r="A481" s="64">
        <v>480</v>
      </c>
      <c r="B481" s="65" t="s">
        <v>1446</v>
      </c>
      <c r="C481" s="88" t="s">
        <v>960</v>
      </c>
      <c r="D481" s="92" t="s">
        <v>2203</v>
      </c>
      <c r="E481" s="92" t="s">
        <v>2204</v>
      </c>
      <c r="F481" s="66" t="s">
        <v>3919</v>
      </c>
      <c r="G481" s="66" t="s">
        <v>3103</v>
      </c>
      <c r="H481" s="82" t="s">
        <v>961</v>
      </c>
      <c r="I481" s="67">
        <v>1</v>
      </c>
      <c r="J481" s="67">
        <v>1</v>
      </c>
      <c r="K481" s="88" t="s">
        <v>962</v>
      </c>
      <c r="L481" s="88" t="s">
        <v>956</v>
      </c>
      <c r="M481" s="67">
        <v>2013</v>
      </c>
      <c r="N481" s="97" t="s">
        <v>3339</v>
      </c>
      <c r="O481" s="77" t="s">
        <v>956</v>
      </c>
    </row>
    <row r="482" spans="1:15" hidden="1">
      <c r="A482" s="64">
        <v>481</v>
      </c>
      <c r="B482" s="65" t="s">
        <v>1446</v>
      </c>
      <c r="C482" s="88" t="s">
        <v>987</v>
      </c>
      <c r="D482" s="92" t="s">
        <v>2203</v>
      </c>
      <c r="E482" s="92" t="s">
        <v>2205</v>
      </c>
      <c r="F482" s="66" t="s">
        <v>3920</v>
      </c>
      <c r="G482" s="66" t="s">
        <v>3104</v>
      </c>
      <c r="H482" s="82" t="s">
        <v>988</v>
      </c>
      <c r="I482" s="67">
        <v>1</v>
      </c>
      <c r="J482" s="67">
        <v>1</v>
      </c>
      <c r="K482" s="88" t="s">
        <v>989</v>
      </c>
      <c r="L482" s="88" t="s">
        <v>956</v>
      </c>
      <c r="M482" s="67">
        <v>2013</v>
      </c>
      <c r="N482" s="97" t="s">
        <v>3340</v>
      </c>
      <c r="O482" s="77" t="s">
        <v>956</v>
      </c>
    </row>
    <row r="483" spans="1:15" hidden="1">
      <c r="A483" s="64">
        <v>482</v>
      </c>
      <c r="B483" s="65" t="s">
        <v>1446</v>
      </c>
      <c r="C483" s="88" t="s">
        <v>990</v>
      </c>
      <c r="D483" s="92" t="s">
        <v>2206</v>
      </c>
      <c r="E483" s="92" t="s">
        <v>2207</v>
      </c>
      <c r="F483" s="66" t="s">
        <v>3921</v>
      </c>
      <c r="G483" s="66" t="s">
        <v>3105</v>
      </c>
      <c r="H483" s="82" t="s">
        <v>991</v>
      </c>
      <c r="I483" s="67">
        <v>1</v>
      </c>
      <c r="J483" s="67">
        <v>1</v>
      </c>
      <c r="K483" s="88" t="s">
        <v>992</v>
      </c>
      <c r="L483" s="88" t="s">
        <v>956</v>
      </c>
      <c r="M483" s="67">
        <v>2013</v>
      </c>
      <c r="N483" s="97" t="s">
        <v>3341</v>
      </c>
      <c r="O483" s="77" t="s">
        <v>956</v>
      </c>
    </row>
    <row r="484" spans="1:15" hidden="1">
      <c r="A484" s="64">
        <v>483</v>
      </c>
      <c r="B484" s="65" t="s">
        <v>1446</v>
      </c>
      <c r="C484" s="88" t="s">
        <v>1023</v>
      </c>
      <c r="D484" s="92" t="s">
        <v>2208</v>
      </c>
      <c r="E484" s="92" t="s">
        <v>2209</v>
      </c>
      <c r="F484" s="66" t="s">
        <v>3922</v>
      </c>
      <c r="G484" s="66" t="s">
        <v>3106</v>
      </c>
      <c r="H484" s="82" t="s">
        <v>1024</v>
      </c>
      <c r="I484" s="67">
        <v>1</v>
      </c>
      <c r="J484" s="67">
        <v>1</v>
      </c>
      <c r="K484" s="88" t="s">
        <v>1025</v>
      </c>
      <c r="L484" s="88" t="s">
        <v>956</v>
      </c>
      <c r="M484" s="67">
        <v>2011</v>
      </c>
      <c r="N484" s="97" t="s">
        <v>3342</v>
      </c>
      <c r="O484" s="77" t="s">
        <v>956</v>
      </c>
    </row>
    <row r="485" spans="1:15" ht="25.5" hidden="1">
      <c r="A485" s="64">
        <v>484</v>
      </c>
      <c r="B485" s="65" t="s">
        <v>1446</v>
      </c>
      <c r="C485" s="88" t="s">
        <v>1026</v>
      </c>
      <c r="D485" s="92" t="s">
        <v>2210</v>
      </c>
      <c r="E485" s="92" t="s">
        <v>2211</v>
      </c>
      <c r="F485" s="66" t="s">
        <v>3923</v>
      </c>
      <c r="G485" s="66" t="s">
        <v>3107</v>
      </c>
      <c r="H485" s="82" t="s">
        <v>1027</v>
      </c>
      <c r="I485" s="67">
        <v>1</v>
      </c>
      <c r="J485" s="67">
        <v>1</v>
      </c>
      <c r="K485" s="88" t="s">
        <v>1028</v>
      </c>
      <c r="L485" s="88" t="s">
        <v>956</v>
      </c>
      <c r="M485" s="67">
        <v>2013</v>
      </c>
      <c r="N485" s="97" t="s">
        <v>3343</v>
      </c>
      <c r="O485" s="77" t="s">
        <v>956</v>
      </c>
    </row>
    <row r="486" spans="1:15" hidden="1">
      <c r="A486" s="64">
        <v>485</v>
      </c>
      <c r="B486" s="65" t="s">
        <v>1446</v>
      </c>
      <c r="C486" s="88" t="s">
        <v>1572</v>
      </c>
      <c r="D486" s="92" t="s">
        <v>2212</v>
      </c>
      <c r="E486" s="92" t="s">
        <v>2213</v>
      </c>
      <c r="F486" s="66" t="s">
        <v>3924</v>
      </c>
      <c r="G486" s="66" t="s">
        <v>3108</v>
      </c>
      <c r="H486" s="82" t="s">
        <v>1573</v>
      </c>
      <c r="I486" s="67">
        <v>1</v>
      </c>
      <c r="J486" s="67">
        <v>1</v>
      </c>
      <c r="K486" s="88" t="s">
        <v>1574</v>
      </c>
      <c r="L486" s="88" t="s">
        <v>956</v>
      </c>
      <c r="M486" s="67">
        <v>2013</v>
      </c>
      <c r="N486" s="97" t="s">
        <v>3344</v>
      </c>
      <c r="O486" s="77" t="s">
        <v>956</v>
      </c>
    </row>
    <row r="487" spans="1:15" hidden="1">
      <c r="A487" s="64">
        <v>486</v>
      </c>
      <c r="B487" s="65" t="s">
        <v>1446</v>
      </c>
      <c r="C487" s="88" t="s">
        <v>1031</v>
      </c>
      <c r="D487" s="92" t="s">
        <v>2201</v>
      </c>
      <c r="E487" s="92" t="s">
        <v>2214</v>
      </c>
      <c r="F487" s="66" t="s">
        <v>3925</v>
      </c>
      <c r="G487" s="66" t="s">
        <v>3109</v>
      </c>
      <c r="H487" s="82" t="s">
        <v>1032</v>
      </c>
      <c r="I487" s="67">
        <v>1</v>
      </c>
      <c r="J487" s="67">
        <v>1</v>
      </c>
      <c r="K487" s="88" t="s">
        <v>1033</v>
      </c>
      <c r="L487" s="88" t="s">
        <v>956</v>
      </c>
      <c r="M487" s="67">
        <v>2011</v>
      </c>
      <c r="N487" s="97" t="s">
        <v>3345</v>
      </c>
      <c r="O487" s="77" t="s">
        <v>956</v>
      </c>
    </row>
    <row r="488" spans="1:15" hidden="1">
      <c r="A488" s="64">
        <v>487</v>
      </c>
      <c r="B488" s="65" t="s">
        <v>1446</v>
      </c>
      <c r="C488" s="88" t="s">
        <v>993</v>
      </c>
      <c r="D488" s="92" t="s">
        <v>2215</v>
      </c>
      <c r="E488" s="92" t="s">
        <v>2216</v>
      </c>
      <c r="F488" s="66" t="s">
        <v>3926</v>
      </c>
      <c r="G488" s="66" t="s">
        <v>3110</v>
      </c>
      <c r="H488" s="82" t="s">
        <v>994</v>
      </c>
      <c r="I488" s="67">
        <v>1</v>
      </c>
      <c r="J488" s="67">
        <v>1</v>
      </c>
      <c r="K488" s="88" t="s">
        <v>995</v>
      </c>
      <c r="L488" s="88" t="s">
        <v>956</v>
      </c>
      <c r="M488" s="67">
        <v>2012</v>
      </c>
      <c r="N488" s="97" t="s">
        <v>3346</v>
      </c>
      <c r="O488" s="77" t="s">
        <v>956</v>
      </c>
    </row>
    <row r="489" spans="1:15" hidden="1">
      <c r="A489" s="64">
        <v>488</v>
      </c>
      <c r="B489" s="65" t="s">
        <v>1446</v>
      </c>
      <c r="C489" s="88" t="s">
        <v>1034</v>
      </c>
      <c r="D489" s="92" t="s">
        <v>2217</v>
      </c>
      <c r="E489" s="92" t="s">
        <v>2218</v>
      </c>
      <c r="F489" s="66" t="s">
        <v>3927</v>
      </c>
      <c r="G489" s="66" t="s">
        <v>3111</v>
      </c>
      <c r="H489" s="82" t="s">
        <v>1035</v>
      </c>
      <c r="I489" s="67">
        <v>1</v>
      </c>
      <c r="J489" s="67">
        <v>1</v>
      </c>
      <c r="K489" s="88" t="s">
        <v>1036</v>
      </c>
      <c r="L489" s="88" t="s">
        <v>956</v>
      </c>
      <c r="M489" s="67">
        <v>2013</v>
      </c>
      <c r="N489" s="97" t="s">
        <v>3347</v>
      </c>
      <c r="O489" s="77" t="s">
        <v>956</v>
      </c>
    </row>
    <row r="490" spans="1:15" hidden="1">
      <c r="A490" s="64">
        <v>489</v>
      </c>
      <c r="B490" s="65" t="s">
        <v>1446</v>
      </c>
      <c r="C490" s="88" t="s">
        <v>960</v>
      </c>
      <c r="D490" s="92" t="s">
        <v>2219</v>
      </c>
      <c r="E490" s="92" t="s">
        <v>2220</v>
      </c>
      <c r="F490" s="66" t="s">
        <v>3928</v>
      </c>
      <c r="G490" s="66" t="s">
        <v>3112</v>
      </c>
      <c r="H490" s="82" t="s">
        <v>968</v>
      </c>
      <c r="I490" s="67">
        <v>1</v>
      </c>
      <c r="J490" s="67">
        <v>1</v>
      </c>
      <c r="K490" s="88" t="s">
        <v>969</v>
      </c>
      <c r="L490" s="88" t="s">
        <v>956</v>
      </c>
      <c r="M490" s="67">
        <v>2013</v>
      </c>
      <c r="N490" s="97" t="s">
        <v>3335</v>
      </c>
      <c r="O490" s="77" t="s">
        <v>956</v>
      </c>
    </row>
    <row r="491" spans="1:15" hidden="1">
      <c r="A491" s="64">
        <v>490</v>
      </c>
      <c r="B491" s="65" t="s">
        <v>1446</v>
      </c>
      <c r="C491" s="88" t="s">
        <v>1039</v>
      </c>
      <c r="D491" s="92" t="s">
        <v>2193</v>
      </c>
      <c r="E491" s="92" t="s">
        <v>2221</v>
      </c>
      <c r="F491" s="66" t="s">
        <v>3929</v>
      </c>
      <c r="G491" s="66" t="s">
        <v>3113</v>
      </c>
      <c r="H491" s="82" t="s">
        <v>1040</v>
      </c>
      <c r="I491" s="67">
        <v>1</v>
      </c>
      <c r="J491" s="67">
        <v>1</v>
      </c>
      <c r="K491" s="88" t="s">
        <v>1041</v>
      </c>
      <c r="L491" s="88" t="s">
        <v>956</v>
      </c>
      <c r="M491" s="67">
        <v>2013</v>
      </c>
      <c r="N491" s="97" t="s">
        <v>3334</v>
      </c>
      <c r="O491" s="77" t="s">
        <v>956</v>
      </c>
    </row>
    <row r="492" spans="1:15" hidden="1">
      <c r="A492" s="64">
        <v>491</v>
      </c>
      <c r="B492" s="65" t="s">
        <v>1446</v>
      </c>
      <c r="C492" s="88" t="s">
        <v>1042</v>
      </c>
      <c r="D492" s="92" t="s">
        <v>2222</v>
      </c>
      <c r="E492" s="92" t="s">
        <v>2223</v>
      </c>
      <c r="F492" s="66" t="s">
        <v>3930</v>
      </c>
      <c r="G492" s="66" t="s">
        <v>3114</v>
      </c>
      <c r="H492" s="82" t="s">
        <v>1043</v>
      </c>
      <c r="I492" s="67">
        <v>1</v>
      </c>
      <c r="J492" s="67">
        <v>4</v>
      </c>
      <c r="K492" s="88" t="s">
        <v>1044</v>
      </c>
      <c r="L492" s="88" t="s">
        <v>1045</v>
      </c>
      <c r="M492" s="67">
        <v>2010</v>
      </c>
      <c r="N492" s="97" t="s">
        <v>3333</v>
      </c>
      <c r="O492" s="77" t="s">
        <v>956</v>
      </c>
    </row>
    <row r="493" spans="1:15" ht="25.5" hidden="1">
      <c r="A493" s="64">
        <v>492</v>
      </c>
      <c r="B493" s="65" t="s">
        <v>1446</v>
      </c>
      <c r="C493" s="88" t="s">
        <v>1565</v>
      </c>
      <c r="D493" s="92" t="s">
        <v>2224</v>
      </c>
      <c r="E493" s="92" t="s">
        <v>2225</v>
      </c>
      <c r="F493" s="66" t="s">
        <v>3931</v>
      </c>
      <c r="G493" s="66" t="s">
        <v>3115</v>
      </c>
      <c r="H493" s="82" t="s">
        <v>1566</v>
      </c>
      <c r="I493" s="67">
        <v>1</v>
      </c>
      <c r="J493" s="67">
        <v>1</v>
      </c>
      <c r="K493" s="88" t="s">
        <v>1567</v>
      </c>
      <c r="L493" s="88" t="s">
        <v>956</v>
      </c>
      <c r="M493" s="67">
        <v>2013</v>
      </c>
      <c r="N493" s="97" t="s">
        <v>3332</v>
      </c>
      <c r="O493" s="77" t="s">
        <v>956</v>
      </c>
    </row>
    <row r="494" spans="1:15" ht="25.5" hidden="1">
      <c r="A494" s="64">
        <v>493</v>
      </c>
      <c r="B494" s="65" t="s">
        <v>1446</v>
      </c>
      <c r="C494" s="88" t="s">
        <v>1046</v>
      </c>
      <c r="D494" s="92" t="s">
        <v>2226</v>
      </c>
      <c r="E494" s="92" t="s">
        <v>2227</v>
      </c>
      <c r="F494" s="66" t="s">
        <v>3932</v>
      </c>
      <c r="G494" s="66" t="s">
        <v>3116</v>
      </c>
      <c r="H494" s="82" t="s">
        <v>1047</v>
      </c>
      <c r="I494" s="67">
        <v>1</v>
      </c>
      <c r="J494" s="67">
        <v>1</v>
      </c>
      <c r="K494" s="88" t="s">
        <v>1048</v>
      </c>
      <c r="L494" s="88" t="s">
        <v>956</v>
      </c>
      <c r="M494" s="67">
        <v>2013</v>
      </c>
      <c r="N494" s="97" t="s">
        <v>3331</v>
      </c>
      <c r="O494" s="77" t="s">
        <v>956</v>
      </c>
    </row>
    <row r="495" spans="1:15" hidden="1">
      <c r="A495" s="64">
        <v>494</v>
      </c>
      <c r="B495" s="65" t="s">
        <v>1446</v>
      </c>
      <c r="C495" s="88" t="s">
        <v>960</v>
      </c>
      <c r="D495" s="92" t="s">
        <v>2228</v>
      </c>
      <c r="E495" s="92" t="s">
        <v>2229</v>
      </c>
      <c r="F495" s="66" t="s">
        <v>3933</v>
      </c>
      <c r="G495" s="66" t="s">
        <v>3117</v>
      </c>
      <c r="H495" s="82" t="s">
        <v>996</v>
      </c>
      <c r="I495" s="67">
        <v>1</v>
      </c>
      <c r="J495" s="67">
        <v>1</v>
      </c>
      <c r="K495" s="88" t="s">
        <v>997</v>
      </c>
      <c r="L495" s="88" t="s">
        <v>956</v>
      </c>
      <c r="M495" s="67">
        <v>2013</v>
      </c>
      <c r="N495" s="97" t="s">
        <v>3330</v>
      </c>
      <c r="O495" s="77" t="s">
        <v>956</v>
      </c>
    </row>
    <row r="496" spans="1:15" ht="25.5" hidden="1">
      <c r="A496" s="64">
        <v>495</v>
      </c>
      <c r="B496" s="65" t="s">
        <v>1446</v>
      </c>
      <c r="C496" s="88" t="s">
        <v>975</v>
      </c>
      <c r="D496" s="92" t="s">
        <v>2230</v>
      </c>
      <c r="E496" s="92" t="s">
        <v>2231</v>
      </c>
      <c r="F496" s="66" t="s">
        <v>3934</v>
      </c>
      <c r="G496" s="66" t="s">
        <v>3118</v>
      </c>
      <c r="H496" s="82" t="s">
        <v>1049</v>
      </c>
      <c r="I496" s="67">
        <v>1</v>
      </c>
      <c r="J496" s="67">
        <v>1</v>
      </c>
      <c r="K496" s="88" t="s">
        <v>1050</v>
      </c>
      <c r="L496" s="88" t="s">
        <v>956</v>
      </c>
      <c r="M496" s="67">
        <v>2012</v>
      </c>
      <c r="N496" s="97" t="s">
        <v>3329</v>
      </c>
      <c r="O496" s="77" t="s">
        <v>956</v>
      </c>
    </row>
    <row r="497" spans="1:15" hidden="1">
      <c r="A497" s="64">
        <v>496</v>
      </c>
      <c r="B497" s="65" t="s">
        <v>1446</v>
      </c>
      <c r="C497" s="88" t="s">
        <v>960</v>
      </c>
      <c r="D497" s="92" t="s">
        <v>2232</v>
      </c>
      <c r="E497" s="92" t="s">
        <v>2233</v>
      </c>
      <c r="F497" s="66" t="s">
        <v>3935</v>
      </c>
      <c r="G497" s="66" t="s">
        <v>3119</v>
      </c>
      <c r="H497" s="82" t="s">
        <v>1054</v>
      </c>
      <c r="I497" s="67">
        <v>1</v>
      </c>
      <c r="J497" s="67">
        <v>1</v>
      </c>
      <c r="K497" s="88" t="s">
        <v>1055</v>
      </c>
      <c r="L497" s="88" t="s">
        <v>956</v>
      </c>
      <c r="M497" s="67">
        <v>2013</v>
      </c>
      <c r="N497" s="97" t="s">
        <v>3327</v>
      </c>
      <c r="O497" s="77" t="s">
        <v>956</v>
      </c>
    </row>
    <row r="498" spans="1:15" hidden="1">
      <c r="A498" s="64">
        <v>497</v>
      </c>
      <c r="B498" s="65" t="s">
        <v>1446</v>
      </c>
      <c r="C498" s="88" t="s">
        <v>1581</v>
      </c>
      <c r="D498" s="92" t="s">
        <v>2234</v>
      </c>
      <c r="E498" s="92" t="s">
        <v>2235</v>
      </c>
      <c r="F498" s="66" t="s">
        <v>3936</v>
      </c>
      <c r="G498" s="66" t="s">
        <v>3120</v>
      </c>
      <c r="H498" s="82" t="s">
        <v>1582</v>
      </c>
      <c r="I498" s="67">
        <v>1</v>
      </c>
      <c r="J498" s="67">
        <v>1</v>
      </c>
      <c r="K498" s="88" t="s">
        <v>1583</v>
      </c>
      <c r="L498" s="88" t="s">
        <v>956</v>
      </c>
      <c r="M498" s="67">
        <v>2013</v>
      </c>
      <c r="N498" s="97" t="s">
        <v>3326</v>
      </c>
      <c r="O498" s="77" t="s">
        <v>956</v>
      </c>
    </row>
    <row r="499" spans="1:15" ht="25.5" hidden="1">
      <c r="A499" s="64">
        <v>498</v>
      </c>
      <c r="B499" s="65" t="s">
        <v>1446</v>
      </c>
      <c r="C499" s="88" t="s">
        <v>1039</v>
      </c>
      <c r="D499" s="92" t="s">
        <v>2236</v>
      </c>
      <c r="E499" s="92" t="s">
        <v>2237</v>
      </c>
      <c r="F499" s="66" t="s">
        <v>3937</v>
      </c>
      <c r="G499" s="66" t="s">
        <v>3121</v>
      </c>
      <c r="H499" s="82" t="s">
        <v>118</v>
      </c>
      <c r="I499" s="67">
        <v>1</v>
      </c>
      <c r="J499" s="67">
        <v>1</v>
      </c>
      <c r="K499" s="88" t="s">
        <v>119</v>
      </c>
      <c r="L499" s="88" t="s">
        <v>956</v>
      </c>
      <c r="M499" s="67">
        <v>2012</v>
      </c>
      <c r="N499" s="97" t="s">
        <v>3325</v>
      </c>
      <c r="O499" s="77" t="s">
        <v>956</v>
      </c>
    </row>
    <row r="500" spans="1:15" hidden="1">
      <c r="A500" s="64">
        <v>499</v>
      </c>
      <c r="B500" s="65" t="s">
        <v>1446</v>
      </c>
      <c r="C500" s="88" t="s">
        <v>1039</v>
      </c>
      <c r="D500" s="92" t="s">
        <v>2238</v>
      </c>
      <c r="E500" s="92" t="s">
        <v>2239</v>
      </c>
      <c r="F500" s="66" t="s">
        <v>3938</v>
      </c>
      <c r="G500" s="66" t="s">
        <v>3122</v>
      </c>
      <c r="H500" s="82" t="s">
        <v>120</v>
      </c>
      <c r="I500" s="67">
        <v>1</v>
      </c>
      <c r="J500" s="67">
        <v>1</v>
      </c>
      <c r="K500" s="88" t="s">
        <v>121</v>
      </c>
      <c r="L500" s="88" t="s">
        <v>956</v>
      </c>
      <c r="M500" s="67">
        <v>2013</v>
      </c>
      <c r="N500" s="97" t="s">
        <v>1794</v>
      </c>
      <c r="O500" s="77" t="s">
        <v>956</v>
      </c>
    </row>
    <row r="501" spans="1:15" ht="25.5" hidden="1">
      <c r="A501" s="64">
        <v>500</v>
      </c>
      <c r="B501" s="65" t="s">
        <v>1446</v>
      </c>
      <c r="C501" s="88" t="s">
        <v>1590</v>
      </c>
      <c r="D501" s="92" t="s">
        <v>2240</v>
      </c>
      <c r="E501" s="92" t="s">
        <v>2241</v>
      </c>
      <c r="F501" s="66" t="s">
        <v>3939</v>
      </c>
      <c r="G501" s="66" t="s">
        <v>3123</v>
      </c>
      <c r="H501" s="82" t="s">
        <v>1591</v>
      </c>
      <c r="I501" s="67">
        <v>1</v>
      </c>
      <c r="J501" s="67">
        <v>1</v>
      </c>
      <c r="K501" s="88" t="s">
        <v>1592</v>
      </c>
      <c r="L501" s="88" t="s">
        <v>956</v>
      </c>
      <c r="M501" s="67">
        <v>2013</v>
      </c>
      <c r="N501" s="97" t="s">
        <v>1795</v>
      </c>
      <c r="O501" s="77" t="s">
        <v>956</v>
      </c>
    </row>
    <row r="502" spans="1:15" ht="25.5">
      <c r="A502" s="64">
        <v>501</v>
      </c>
      <c r="B502" s="65" t="s">
        <v>306</v>
      </c>
      <c r="C502" s="88" t="s">
        <v>1496</v>
      </c>
      <c r="D502" s="92" t="s">
        <v>2242</v>
      </c>
      <c r="E502" s="92" t="s">
        <v>2243</v>
      </c>
      <c r="F502" s="66" t="s">
        <v>3940</v>
      </c>
      <c r="G502" s="66" t="s">
        <v>3124</v>
      </c>
      <c r="H502" s="82" t="s">
        <v>1497</v>
      </c>
      <c r="I502" s="67">
        <v>1</v>
      </c>
      <c r="J502" s="67">
        <v>1</v>
      </c>
      <c r="K502" s="88" t="s">
        <v>1498</v>
      </c>
      <c r="L502" s="88" t="s">
        <v>320</v>
      </c>
      <c r="M502" s="67">
        <v>2013</v>
      </c>
      <c r="N502" s="97" t="s">
        <v>3328</v>
      </c>
      <c r="O502" s="77" t="s">
        <v>2585</v>
      </c>
    </row>
    <row r="503" spans="1:15">
      <c r="A503" s="64">
        <v>502</v>
      </c>
      <c r="B503" s="65" t="s">
        <v>306</v>
      </c>
      <c r="C503" s="88" t="s">
        <v>1499</v>
      </c>
      <c r="D503" s="92">
        <v>729.29200000000003</v>
      </c>
      <c r="E503" s="92" t="s">
        <v>2244</v>
      </c>
      <c r="F503" s="66" t="s">
        <v>3941</v>
      </c>
      <c r="G503" s="66" t="s">
        <v>3125</v>
      </c>
      <c r="H503" s="82" t="s">
        <v>1500</v>
      </c>
      <c r="I503" s="67">
        <v>1</v>
      </c>
      <c r="J503" s="67">
        <v>1</v>
      </c>
      <c r="K503" s="88" t="s">
        <v>1501</v>
      </c>
      <c r="L503" s="88" t="s">
        <v>451</v>
      </c>
      <c r="M503" s="67">
        <v>2009</v>
      </c>
      <c r="N503" s="99" t="s">
        <v>1776</v>
      </c>
      <c r="O503" s="77" t="s">
        <v>2585</v>
      </c>
    </row>
    <row r="504" spans="1:15">
      <c r="A504" s="64">
        <v>503</v>
      </c>
      <c r="B504" s="65" t="s">
        <v>306</v>
      </c>
      <c r="C504" s="88" t="s">
        <v>1502</v>
      </c>
      <c r="D504" s="92" t="s">
        <v>2245</v>
      </c>
      <c r="E504" s="92" t="s">
        <v>2246</v>
      </c>
      <c r="F504" s="66" t="s">
        <v>3942</v>
      </c>
      <c r="G504" s="66" t="s">
        <v>3126</v>
      </c>
      <c r="H504" s="82" t="s">
        <v>1503</v>
      </c>
      <c r="I504" s="67">
        <v>1</v>
      </c>
      <c r="J504" s="67">
        <v>1</v>
      </c>
      <c r="K504" s="88" t="s">
        <v>1504</v>
      </c>
      <c r="L504" s="88" t="s">
        <v>1445</v>
      </c>
      <c r="M504" s="67">
        <v>2012</v>
      </c>
      <c r="N504" s="99" t="s">
        <v>1775</v>
      </c>
      <c r="O504" s="77" t="s">
        <v>2585</v>
      </c>
    </row>
    <row r="505" spans="1:15">
      <c r="A505" s="64">
        <v>504</v>
      </c>
      <c r="B505" s="65" t="s">
        <v>306</v>
      </c>
      <c r="C505" s="88" t="s">
        <v>1511</v>
      </c>
      <c r="D505" s="92">
        <v>327.73</v>
      </c>
      <c r="E505" s="92" t="s">
        <v>2247</v>
      </c>
      <c r="F505" s="66" t="s">
        <v>3943</v>
      </c>
      <c r="G505" s="66" t="s">
        <v>3127</v>
      </c>
      <c r="H505" s="82" t="s">
        <v>1512</v>
      </c>
      <c r="I505" s="67">
        <v>1</v>
      </c>
      <c r="J505" s="67">
        <v>1</v>
      </c>
      <c r="K505" s="88" t="s">
        <v>1513</v>
      </c>
      <c r="L505" s="88" t="s">
        <v>1445</v>
      </c>
      <c r="M505" s="67">
        <v>2013</v>
      </c>
      <c r="N505" s="99" t="s">
        <v>1774</v>
      </c>
      <c r="O505" s="77" t="s">
        <v>2585</v>
      </c>
    </row>
    <row r="506" spans="1:15">
      <c r="A506" s="64">
        <v>505</v>
      </c>
      <c r="B506" s="65" t="s">
        <v>306</v>
      </c>
      <c r="C506" s="88" t="s">
        <v>1514</v>
      </c>
      <c r="D506" s="92" t="s">
        <v>2248</v>
      </c>
      <c r="E506" s="92" t="s">
        <v>2249</v>
      </c>
      <c r="F506" s="66" t="s">
        <v>3944</v>
      </c>
      <c r="G506" s="66" t="s">
        <v>3128</v>
      </c>
      <c r="H506" s="82" t="s">
        <v>1515</v>
      </c>
      <c r="I506" s="67">
        <v>1</v>
      </c>
      <c r="J506" s="67">
        <v>1</v>
      </c>
      <c r="K506" s="88" t="s">
        <v>1516</v>
      </c>
      <c r="L506" s="88" t="s">
        <v>1445</v>
      </c>
      <c r="M506" s="67">
        <v>2013</v>
      </c>
      <c r="N506" s="99" t="s">
        <v>1773</v>
      </c>
      <c r="O506" s="77" t="s">
        <v>2585</v>
      </c>
    </row>
    <row r="507" spans="1:15">
      <c r="A507" s="64">
        <v>506</v>
      </c>
      <c r="B507" s="65" t="s">
        <v>306</v>
      </c>
      <c r="C507" s="88" t="s">
        <v>1499</v>
      </c>
      <c r="D507" s="92" t="s">
        <v>2250</v>
      </c>
      <c r="E507" s="92" t="s">
        <v>2251</v>
      </c>
      <c r="F507" s="66" t="s">
        <v>3945</v>
      </c>
      <c r="G507" s="66" t="s">
        <v>3129</v>
      </c>
      <c r="H507" s="82" t="s">
        <v>1517</v>
      </c>
      <c r="I507" s="67">
        <v>1</v>
      </c>
      <c r="J507" s="67">
        <v>1</v>
      </c>
      <c r="K507" s="88" t="s">
        <v>1518</v>
      </c>
      <c r="L507" s="88" t="s">
        <v>451</v>
      </c>
      <c r="M507" s="67">
        <v>2011</v>
      </c>
      <c r="N507" s="99" t="s">
        <v>1772</v>
      </c>
      <c r="O507" s="77" t="s">
        <v>2585</v>
      </c>
    </row>
    <row r="508" spans="1:15">
      <c r="A508" s="64">
        <v>507</v>
      </c>
      <c r="B508" s="65" t="s">
        <v>306</v>
      </c>
      <c r="C508" s="88" t="s">
        <v>1502</v>
      </c>
      <c r="D508" s="92" t="s">
        <v>2252</v>
      </c>
      <c r="E508" s="92" t="s">
        <v>2253</v>
      </c>
      <c r="F508" s="66" t="s">
        <v>3946</v>
      </c>
      <c r="G508" s="66" t="s">
        <v>3130</v>
      </c>
      <c r="H508" s="82" t="s">
        <v>1519</v>
      </c>
      <c r="I508" s="67">
        <v>1</v>
      </c>
      <c r="J508" s="67">
        <v>1</v>
      </c>
      <c r="K508" s="88" t="s">
        <v>1520</v>
      </c>
      <c r="L508" s="88" t="s">
        <v>170</v>
      </c>
      <c r="M508" s="67">
        <v>2009</v>
      </c>
      <c r="N508" s="97" t="s">
        <v>1771</v>
      </c>
      <c r="O508" s="77" t="s">
        <v>2585</v>
      </c>
    </row>
    <row r="509" spans="1:15" ht="25.5">
      <c r="A509" s="64">
        <v>508</v>
      </c>
      <c r="B509" s="65" t="s">
        <v>306</v>
      </c>
      <c r="C509" s="88" t="s">
        <v>1124</v>
      </c>
      <c r="D509" s="92" t="s">
        <v>2254</v>
      </c>
      <c r="E509" s="92" t="s">
        <v>2255</v>
      </c>
      <c r="F509" s="66" t="s">
        <v>3947</v>
      </c>
      <c r="G509" s="66" t="s">
        <v>3131</v>
      </c>
      <c r="H509" s="82" t="s">
        <v>4731</v>
      </c>
      <c r="I509" s="67">
        <v>1</v>
      </c>
      <c r="J509" s="67">
        <v>1</v>
      </c>
      <c r="K509" s="88" t="s">
        <v>387</v>
      </c>
      <c r="L509" s="88" t="s">
        <v>170</v>
      </c>
      <c r="M509" s="67">
        <v>2013</v>
      </c>
      <c r="N509" s="99" t="s">
        <v>4732</v>
      </c>
      <c r="O509" s="77" t="s">
        <v>2585</v>
      </c>
    </row>
    <row r="510" spans="1:15" ht="25.5">
      <c r="A510" s="64">
        <v>509</v>
      </c>
      <c r="B510" s="65" t="s">
        <v>306</v>
      </c>
      <c r="C510" s="88" t="s">
        <v>1450</v>
      </c>
      <c r="D510" s="92" t="s">
        <v>2256</v>
      </c>
      <c r="E510" s="92" t="s">
        <v>2257</v>
      </c>
      <c r="F510" s="66" t="s">
        <v>3948</v>
      </c>
      <c r="G510" s="66" t="s">
        <v>3132</v>
      </c>
      <c r="H510" s="82" t="s">
        <v>1523</v>
      </c>
      <c r="I510" s="67">
        <v>1</v>
      </c>
      <c r="J510" s="67">
        <v>1</v>
      </c>
      <c r="K510" s="88" t="s">
        <v>1524</v>
      </c>
      <c r="L510" s="88" t="s">
        <v>320</v>
      </c>
      <c r="M510" s="67">
        <v>2013</v>
      </c>
      <c r="N510" s="97" t="s">
        <v>4704</v>
      </c>
      <c r="O510" s="77" t="s">
        <v>2585</v>
      </c>
    </row>
    <row r="511" spans="1:15">
      <c r="A511" s="64">
        <v>510</v>
      </c>
      <c r="B511" s="65" t="s">
        <v>306</v>
      </c>
      <c r="C511" s="88" t="s">
        <v>1127</v>
      </c>
      <c r="D511" s="92" t="s">
        <v>2258</v>
      </c>
      <c r="E511" s="92" t="s">
        <v>2259</v>
      </c>
      <c r="F511" s="66" t="s">
        <v>3949</v>
      </c>
      <c r="G511" s="66" t="s">
        <v>3133</v>
      </c>
      <c r="H511" s="82" t="s">
        <v>1525</v>
      </c>
      <c r="I511" s="67">
        <v>1</v>
      </c>
      <c r="J511" s="67">
        <v>1</v>
      </c>
      <c r="K511" s="88" t="s">
        <v>1526</v>
      </c>
      <c r="L511" s="88" t="s">
        <v>1445</v>
      </c>
      <c r="M511" s="67">
        <v>2013</v>
      </c>
      <c r="N511" s="99" t="s">
        <v>4703</v>
      </c>
      <c r="O511" s="77" t="s">
        <v>2585</v>
      </c>
    </row>
    <row r="512" spans="1:15" ht="25.5">
      <c r="A512" s="64">
        <v>511</v>
      </c>
      <c r="B512" s="65" t="s">
        <v>306</v>
      </c>
      <c r="C512" s="88" t="s">
        <v>1442</v>
      </c>
      <c r="D512" s="92">
        <v>346.24</v>
      </c>
      <c r="E512" s="92" t="s">
        <v>2260</v>
      </c>
      <c r="F512" s="66" t="s">
        <v>3950</v>
      </c>
      <c r="G512" s="66" t="s">
        <v>3134</v>
      </c>
      <c r="H512" s="82" t="s">
        <v>1527</v>
      </c>
      <c r="I512" s="67">
        <v>1</v>
      </c>
      <c r="J512" s="67">
        <v>1</v>
      </c>
      <c r="K512" s="88" t="s">
        <v>1528</v>
      </c>
      <c r="L512" s="88" t="s">
        <v>1493</v>
      </c>
      <c r="M512" s="67">
        <v>2013</v>
      </c>
      <c r="N512" s="97" t="s">
        <v>4702</v>
      </c>
      <c r="O512" s="77" t="s">
        <v>2585</v>
      </c>
    </row>
    <row r="513" spans="1:15">
      <c r="A513" s="64">
        <v>512</v>
      </c>
      <c r="B513" s="65" t="s">
        <v>306</v>
      </c>
      <c r="C513" s="88" t="s">
        <v>1499</v>
      </c>
      <c r="D513" s="92">
        <v>7212</v>
      </c>
      <c r="E513" s="92" t="s">
        <v>2261</v>
      </c>
      <c r="F513" s="66" t="s">
        <v>3951</v>
      </c>
      <c r="G513" s="66" t="s">
        <v>3135</v>
      </c>
      <c r="H513" s="82" t="s">
        <v>1529</v>
      </c>
      <c r="I513" s="67">
        <v>1</v>
      </c>
      <c r="J513" s="67">
        <v>1</v>
      </c>
      <c r="K513" s="88" t="s">
        <v>1530</v>
      </c>
      <c r="L513" s="88" t="s">
        <v>451</v>
      </c>
      <c r="M513" s="67">
        <v>2009</v>
      </c>
      <c r="N513" s="100" t="s">
        <v>4701</v>
      </c>
      <c r="O513" s="77" t="s">
        <v>2585</v>
      </c>
    </row>
    <row r="514" spans="1:15">
      <c r="A514" s="64">
        <v>513</v>
      </c>
      <c r="B514" s="65" t="s">
        <v>306</v>
      </c>
      <c r="C514" s="88" t="s">
        <v>1450</v>
      </c>
      <c r="D514" s="92" t="s">
        <v>2262</v>
      </c>
      <c r="E514" s="92" t="s">
        <v>2263</v>
      </c>
      <c r="F514" s="66" t="s">
        <v>3952</v>
      </c>
      <c r="G514" s="66" t="s">
        <v>3136</v>
      </c>
      <c r="H514" s="82" t="s">
        <v>1535</v>
      </c>
      <c r="I514" s="67">
        <v>1</v>
      </c>
      <c r="J514" s="67">
        <v>1</v>
      </c>
      <c r="K514" s="88" t="s">
        <v>1536</v>
      </c>
      <c r="L514" s="88" t="s">
        <v>401</v>
      </c>
      <c r="M514" s="67">
        <v>2013</v>
      </c>
      <c r="N514" s="97" t="s">
        <v>4700</v>
      </c>
      <c r="O514" s="77" t="s">
        <v>2585</v>
      </c>
    </row>
    <row r="515" spans="1:15">
      <c r="A515" s="64">
        <v>514</v>
      </c>
      <c r="B515" s="65" t="s">
        <v>306</v>
      </c>
      <c r="C515" s="88" t="s">
        <v>1499</v>
      </c>
      <c r="D515" s="92">
        <v>745.4</v>
      </c>
      <c r="E515" s="92" t="s">
        <v>2264</v>
      </c>
      <c r="F515" s="66" t="s">
        <v>3953</v>
      </c>
      <c r="G515" s="66" t="s">
        <v>3137</v>
      </c>
      <c r="H515" s="82" t="s">
        <v>1537</v>
      </c>
      <c r="I515" s="67">
        <v>1</v>
      </c>
      <c r="J515" s="67">
        <v>1</v>
      </c>
      <c r="K515" s="88" t="s">
        <v>1538</v>
      </c>
      <c r="L515" s="88" t="s">
        <v>451</v>
      </c>
      <c r="M515" s="67">
        <v>2010</v>
      </c>
      <c r="N515" s="99" t="s">
        <v>4888</v>
      </c>
      <c r="O515" s="77" t="s">
        <v>2585</v>
      </c>
    </row>
    <row r="516" spans="1:15">
      <c r="A516" s="64">
        <v>515</v>
      </c>
      <c r="B516" s="65" t="s">
        <v>306</v>
      </c>
      <c r="C516" s="88" t="s">
        <v>1499</v>
      </c>
      <c r="D516" s="92" t="s">
        <v>2265</v>
      </c>
      <c r="E516" s="92" t="s">
        <v>1942</v>
      </c>
      <c r="F516" s="66" t="s">
        <v>3954</v>
      </c>
      <c r="G516" s="66" t="s">
        <v>3138</v>
      </c>
      <c r="H516" s="82" t="s">
        <v>390</v>
      </c>
      <c r="I516" s="67">
        <v>1</v>
      </c>
      <c r="J516" s="67">
        <v>1</v>
      </c>
      <c r="K516" s="88" t="s">
        <v>465</v>
      </c>
      <c r="L516" s="88" t="s">
        <v>451</v>
      </c>
      <c r="M516" s="67">
        <v>2013</v>
      </c>
      <c r="N516" s="97" t="s">
        <v>4887</v>
      </c>
      <c r="O516" s="77" t="s">
        <v>2585</v>
      </c>
    </row>
    <row r="517" spans="1:15" ht="25.5">
      <c r="A517" s="64">
        <v>516</v>
      </c>
      <c r="B517" s="65" t="s">
        <v>306</v>
      </c>
      <c r="C517" s="88" t="s">
        <v>1541</v>
      </c>
      <c r="D517" s="92" t="s">
        <v>2266</v>
      </c>
      <c r="E517" s="92" t="s">
        <v>2267</v>
      </c>
      <c r="F517" s="66" t="s">
        <v>3955</v>
      </c>
      <c r="G517" s="66" t="s">
        <v>3139</v>
      </c>
      <c r="H517" s="82" t="s">
        <v>1542</v>
      </c>
      <c r="I517" s="67">
        <v>1</v>
      </c>
      <c r="J517" s="67">
        <v>1</v>
      </c>
      <c r="K517" s="88" t="s">
        <v>1543</v>
      </c>
      <c r="L517" s="88" t="s">
        <v>1445</v>
      </c>
      <c r="M517" s="67">
        <v>2011</v>
      </c>
      <c r="N517" s="97" t="s">
        <v>4886</v>
      </c>
      <c r="O517" s="77" t="s">
        <v>2585</v>
      </c>
    </row>
    <row r="518" spans="1:15">
      <c r="A518" s="64">
        <v>517</v>
      </c>
      <c r="B518" s="65" t="s">
        <v>306</v>
      </c>
      <c r="C518" s="88" t="s">
        <v>1499</v>
      </c>
      <c r="D518" s="92" t="s">
        <v>2268</v>
      </c>
      <c r="E518" s="92" t="s">
        <v>2269</v>
      </c>
      <c r="F518" s="66" t="s">
        <v>3956</v>
      </c>
      <c r="G518" s="66" t="s">
        <v>3140</v>
      </c>
      <c r="H518" s="82" t="s">
        <v>1544</v>
      </c>
      <c r="I518" s="67">
        <v>1</v>
      </c>
      <c r="J518" s="67">
        <v>1</v>
      </c>
      <c r="K518" s="88" t="s">
        <v>1545</v>
      </c>
      <c r="L518" s="88" t="s">
        <v>451</v>
      </c>
      <c r="M518" s="67">
        <v>2013</v>
      </c>
      <c r="N518" s="99" t="s">
        <v>4885</v>
      </c>
      <c r="O518" s="77" t="s">
        <v>2585</v>
      </c>
    </row>
    <row r="519" spans="1:15">
      <c r="A519" s="64">
        <v>518</v>
      </c>
      <c r="B519" s="65" t="s">
        <v>306</v>
      </c>
      <c r="C519" s="88" t="s">
        <v>1502</v>
      </c>
      <c r="D519" s="92">
        <v>192</v>
      </c>
      <c r="E519" s="92" t="s">
        <v>2270</v>
      </c>
      <c r="F519" s="66" t="s">
        <v>3957</v>
      </c>
      <c r="G519" s="66" t="s">
        <v>3141</v>
      </c>
      <c r="H519" s="82" t="s">
        <v>1548</v>
      </c>
      <c r="I519" s="67">
        <v>1</v>
      </c>
      <c r="J519" s="67">
        <v>1</v>
      </c>
      <c r="K519" s="88" t="s">
        <v>1549</v>
      </c>
      <c r="L519" s="88" t="s">
        <v>170</v>
      </c>
      <c r="M519" s="67">
        <v>2012</v>
      </c>
      <c r="N519" s="97" t="s">
        <v>4884</v>
      </c>
      <c r="O519" s="77" t="s">
        <v>2585</v>
      </c>
    </row>
    <row r="520" spans="1:15">
      <c r="A520" s="64">
        <v>519</v>
      </c>
      <c r="B520" s="65" t="s">
        <v>306</v>
      </c>
      <c r="C520" s="88" t="s">
        <v>1550</v>
      </c>
      <c r="D520" s="92" t="s">
        <v>2271</v>
      </c>
      <c r="E520" s="92" t="s">
        <v>2272</v>
      </c>
      <c r="F520" s="66" t="s">
        <v>3958</v>
      </c>
      <c r="G520" s="66" t="s">
        <v>3142</v>
      </c>
      <c r="H520" s="82" t="s">
        <v>1551</v>
      </c>
      <c r="I520" s="67">
        <v>1</v>
      </c>
      <c r="J520" s="67">
        <v>1</v>
      </c>
      <c r="K520" s="88" t="s">
        <v>1552</v>
      </c>
      <c r="L520" s="88" t="s">
        <v>170</v>
      </c>
      <c r="M520" s="67">
        <v>2013</v>
      </c>
      <c r="N520" s="97" t="s">
        <v>4883</v>
      </c>
      <c r="O520" s="77" t="s">
        <v>2585</v>
      </c>
    </row>
    <row r="521" spans="1:15" ht="25.5">
      <c r="A521" s="64">
        <v>520</v>
      </c>
      <c r="B521" s="65" t="s">
        <v>306</v>
      </c>
      <c r="C521" s="88" t="s">
        <v>1495</v>
      </c>
      <c r="D521" s="92">
        <v>909.07</v>
      </c>
      <c r="E521" s="92" t="s">
        <v>2273</v>
      </c>
      <c r="F521" s="66" t="s">
        <v>3959</v>
      </c>
      <c r="G521" s="66" t="s">
        <v>3143</v>
      </c>
      <c r="H521" s="82" t="s">
        <v>1553</v>
      </c>
      <c r="I521" s="67">
        <v>1</v>
      </c>
      <c r="J521" s="67">
        <v>1</v>
      </c>
      <c r="K521" s="88" t="s">
        <v>1554</v>
      </c>
      <c r="L521" s="88" t="s">
        <v>170</v>
      </c>
      <c r="M521" s="67">
        <v>2013</v>
      </c>
      <c r="N521" s="97" t="s">
        <v>4882</v>
      </c>
      <c r="O521" s="77" t="s">
        <v>2585</v>
      </c>
    </row>
    <row r="522" spans="1:15">
      <c r="A522" s="64">
        <v>521</v>
      </c>
      <c r="B522" s="65" t="s">
        <v>306</v>
      </c>
      <c r="C522" s="88" t="s">
        <v>1442</v>
      </c>
      <c r="D522" s="92" t="s">
        <v>2274</v>
      </c>
      <c r="E522" s="92" t="s">
        <v>2275</v>
      </c>
      <c r="F522" s="66" t="s">
        <v>3960</v>
      </c>
      <c r="G522" s="66" t="s">
        <v>3144</v>
      </c>
      <c r="H522" s="82" t="s">
        <v>1443</v>
      </c>
      <c r="I522" s="67">
        <v>1</v>
      </c>
      <c r="J522" s="67">
        <v>1</v>
      </c>
      <c r="K522" s="88" t="s">
        <v>1444</v>
      </c>
      <c r="L522" s="88" t="s">
        <v>1445</v>
      </c>
      <c r="M522" s="67">
        <v>2013</v>
      </c>
      <c r="N522" s="99" t="s">
        <v>4881</v>
      </c>
      <c r="O522" s="77" t="s">
        <v>2585</v>
      </c>
    </row>
    <row r="523" spans="1:15">
      <c r="A523" s="64">
        <v>522</v>
      </c>
      <c r="B523" s="65" t="s">
        <v>306</v>
      </c>
      <c r="C523" s="88" t="s">
        <v>1118</v>
      </c>
      <c r="D523" s="92" t="s">
        <v>2276</v>
      </c>
      <c r="E523" s="92" t="s">
        <v>2277</v>
      </c>
      <c r="F523" s="66" t="s">
        <v>3961</v>
      </c>
      <c r="G523" s="66" t="s">
        <v>1062</v>
      </c>
      <c r="H523" s="82" t="s">
        <v>1119</v>
      </c>
      <c r="I523" s="67">
        <v>1</v>
      </c>
      <c r="J523" s="67">
        <v>1</v>
      </c>
      <c r="K523" s="88" t="s">
        <v>1120</v>
      </c>
      <c r="L523" s="88" t="s">
        <v>170</v>
      </c>
      <c r="M523" s="67">
        <v>2013</v>
      </c>
      <c r="N523" s="97" t="s">
        <v>4880</v>
      </c>
      <c r="O523" s="77" t="s">
        <v>2585</v>
      </c>
    </row>
    <row r="524" spans="1:15" ht="25.5">
      <c r="A524" s="64">
        <v>523</v>
      </c>
      <c r="B524" s="65" t="s">
        <v>306</v>
      </c>
      <c r="C524" s="88" t="s">
        <v>1450</v>
      </c>
      <c r="D524" s="92">
        <v>427</v>
      </c>
      <c r="E524" s="92" t="s">
        <v>2278</v>
      </c>
      <c r="F524" s="66" t="s">
        <v>3962</v>
      </c>
      <c r="G524" s="66" t="s">
        <v>1063</v>
      </c>
      <c r="H524" s="82" t="s">
        <v>319</v>
      </c>
      <c r="I524" s="67">
        <v>1</v>
      </c>
      <c r="J524" s="67">
        <v>1</v>
      </c>
      <c r="K524" s="88" t="s">
        <v>466</v>
      </c>
      <c r="L524" s="88" t="s">
        <v>320</v>
      </c>
      <c r="M524" s="67">
        <v>2013</v>
      </c>
      <c r="N524" s="99" t="s">
        <v>4705</v>
      </c>
      <c r="O524" s="77" t="s">
        <v>2585</v>
      </c>
    </row>
    <row r="525" spans="1:15" ht="25.5">
      <c r="A525" s="64">
        <v>524</v>
      </c>
      <c r="B525" s="65" t="s">
        <v>306</v>
      </c>
      <c r="C525" s="88" t="s">
        <v>1496</v>
      </c>
      <c r="D525" s="92" t="s">
        <v>2279</v>
      </c>
      <c r="E525" s="92" t="s">
        <v>2280</v>
      </c>
      <c r="F525" s="66" t="s">
        <v>3963</v>
      </c>
      <c r="G525" s="66" t="s">
        <v>1064</v>
      </c>
      <c r="H525" s="82" t="s">
        <v>4733</v>
      </c>
      <c r="I525" s="67">
        <v>1</v>
      </c>
      <c r="J525" s="67">
        <v>1</v>
      </c>
      <c r="K525" s="88" t="s">
        <v>467</v>
      </c>
      <c r="L525" s="88" t="s">
        <v>320</v>
      </c>
      <c r="M525" s="67">
        <v>2012</v>
      </c>
      <c r="N525" s="99" t="s">
        <v>4734</v>
      </c>
      <c r="O525" s="77" t="s">
        <v>2585</v>
      </c>
    </row>
    <row r="526" spans="1:15" ht="25.5">
      <c r="A526" s="64">
        <v>525</v>
      </c>
      <c r="B526" s="65" t="s">
        <v>306</v>
      </c>
      <c r="C526" s="88" t="s">
        <v>1560</v>
      </c>
      <c r="D526" s="92" t="s">
        <v>2281</v>
      </c>
      <c r="E526" s="92" t="s">
        <v>2282</v>
      </c>
      <c r="F526" s="66" t="s">
        <v>3964</v>
      </c>
      <c r="G526" s="66" t="s">
        <v>1065</v>
      </c>
      <c r="H526" s="82" t="s">
        <v>4735</v>
      </c>
      <c r="I526" s="67">
        <v>1</v>
      </c>
      <c r="J526" s="67">
        <v>1</v>
      </c>
      <c r="K526" s="88" t="s">
        <v>1562</v>
      </c>
      <c r="L526" s="88" t="s">
        <v>320</v>
      </c>
      <c r="M526" s="67">
        <v>2010</v>
      </c>
      <c r="N526" s="99" t="s">
        <v>4736</v>
      </c>
      <c r="O526" s="77" t="s">
        <v>2585</v>
      </c>
    </row>
    <row r="527" spans="1:15">
      <c r="A527" s="64">
        <v>526</v>
      </c>
      <c r="B527" s="65" t="s">
        <v>306</v>
      </c>
      <c r="C527" s="88" t="s">
        <v>1499</v>
      </c>
      <c r="D527" s="92">
        <v>686.23041999999998</v>
      </c>
      <c r="E527" s="92" t="s">
        <v>2283</v>
      </c>
      <c r="F527" s="66" t="s">
        <v>3965</v>
      </c>
      <c r="G527" s="66" t="s">
        <v>1066</v>
      </c>
      <c r="H527" s="82" t="s">
        <v>1563</v>
      </c>
      <c r="I527" s="67">
        <v>1</v>
      </c>
      <c r="J527" s="67">
        <v>1</v>
      </c>
      <c r="K527" s="88" t="s">
        <v>1564</v>
      </c>
      <c r="L527" s="88" t="s">
        <v>451</v>
      </c>
      <c r="M527" s="67">
        <v>2010</v>
      </c>
      <c r="N527" s="99" t="s">
        <v>4630</v>
      </c>
      <c r="O527" s="77" t="s">
        <v>2585</v>
      </c>
    </row>
    <row r="528" spans="1:15" ht="25.5">
      <c r="A528" s="64">
        <v>527</v>
      </c>
      <c r="B528" s="65" t="s">
        <v>306</v>
      </c>
      <c r="C528" s="88" t="s">
        <v>1442</v>
      </c>
      <c r="D528" s="92" t="s">
        <v>2284</v>
      </c>
      <c r="E528" s="92" t="s">
        <v>2285</v>
      </c>
      <c r="F528" s="66" t="s">
        <v>3966</v>
      </c>
      <c r="G528" s="66" t="s">
        <v>1067</v>
      </c>
      <c r="H528" s="82" t="s">
        <v>1238</v>
      </c>
      <c r="I528" s="67">
        <v>1</v>
      </c>
      <c r="J528" s="67">
        <v>1</v>
      </c>
      <c r="K528" s="88" t="s">
        <v>4609</v>
      </c>
      <c r="L528" s="88" t="s">
        <v>452</v>
      </c>
      <c r="M528" s="67">
        <v>2013</v>
      </c>
      <c r="N528" s="97" t="s">
        <v>4893</v>
      </c>
      <c r="O528" s="77" t="s">
        <v>2585</v>
      </c>
    </row>
    <row r="529" spans="1:15">
      <c r="A529" s="64">
        <v>528</v>
      </c>
      <c r="B529" s="65" t="s">
        <v>306</v>
      </c>
      <c r="C529" s="88" t="s">
        <v>1499</v>
      </c>
      <c r="D529" s="92">
        <v>724.6</v>
      </c>
      <c r="E529" s="92" t="s">
        <v>2286</v>
      </c>
      <c r="F529" s="66" t="s">
        <v>3967</v>
      </c>
      <c r="G529" s="66" t="s">
        <v>1068</v>
      </c>
      <c r="H529" s="82" t="s">
        <v>400</v>
      </c>
      <c r="I529" s="67">
        <v>1</v>
      </c>
      <c r="J529" s="67">
        <v>1</v>
      </c>
      <c r="K529" s="88" t="s">
        <v>468</v>
      </c>
      <c r="L529" s="88" t="s">
        <v>451</v>
      </c>
      <c r="M529" s="67">
        <v>2013</v>
      </c>
      <c r="N529" s="97" t="s">
        <v>4892</v>
      </c>
      <c r="O529" s="77" t="s">
        <v>2585</v>
      </c>
    </row>
    <row r="530" spans="1:15" ht="25.5">
      <c r="A530" s="64">
        <v>529</v>
      </c>
      <c r="B530" s="65" t="s">
        <v>306</v>
      </c>
      <c r="C530" s="88" t="s">
        <v>1450</v>
      </c>
      <c r="D530" s="92" t="s">
        <v>2287</v>
      </c>
      <c r="E530" s="92" t="s">
        <v>2288</v>
      </c>
      <c r="F530" s="66" t="s">
        <v>3968</v>
      </c>
      <c r="G530" s="66" t="s">
        <v>1069</v>
      </c>
      <c r="H530" s="82" t="s">
        <v>4737</v>
      </c>
      <c r="I530" s="67">
        <v>1</v>
      </c>
      <c r="J530" s="67">
        <v>1</v>
      </c>
      <c r="K530" s="88" t="s">
        <v>1452</v>
      </c>
      <c r="L530" s="88" t="s">
        <v>401</v>
      </c>
      <c r="M530" s="67">
        <v>2011</v>
      </c>
      <c r="N530" s="99" t="s">
        <v>4738</v>
      </c>
      <c r="O530" s="77" t="s">
        <v>2585</v>
      </c>
    </row>
    <row r="531" spans="1:15">
      <c r="A531" s="64">
        <v>530</v>
      </c>
      <c r="B531" s="65" t="s">
        <v>306</v>
      </c>
      <c r="C531" s="88" t="s">
        <v>1450</v>
      </c>
      <c r="D531" s="92" t="s">
        <v>2289</v>
      </c>
      <c r="E531" s="92" t="s">
        <v>2290</v>
      </c>
      <c r="F531" s="66" t="s">
        <v>3969</v>
      </c>
      <c r="G531" s="66" t="s">
        <v>1070</v>
      </c>
      <c r="H531" s="82" t="s">
        <v>4739</v>
      </c>
      <c r="I531" s="67">
        <v>1</v>
      </c>
      <c r="J531" s="67">
        <v>1</v>
      </c>
      <c r="K531" s="88" t="s">
        <v>1240</v>
      </c>
      <c r="L531" s="88" t="s">
        <v>320</v>
      </c>
      <c r="M531" s="67">
        <v>2010</v>
      </c>
      <c r="N531" s="99" t="s">
        <v>4740</v>
      </c>
      <c r="O531" s="77" t="s">
        <v>2585</v>
      </c>
    </row>
    <row r="532" spans="1:15">
      <c r="A532" s="64">
        <v>531</v>
      </c>
      <c r="B532" s="65" t="s">
        <v>306</v>
      </c>
      <c r="C532" s="88" t="s">
        <v>1502</v>
      </c>
      <c r="D532" s="92" t="s">
        <v>2291</v>
      </c>
      <c r="E532" s="92" t="s">
        <v>2292</v>
      </c>
      <c r="F532" s="66" t="s">
        <v>3970</v>
      </c>
      <c r="G532" s="66" t="s">
        <v>1071</v>
      </c>
      <c r="H532" s="82" t="s">
        <v>1241</v>
      </c>
      <c r="I532" s="67">
        <v>1</v>
      </c>
      <c r="J532" s="67">
        <v>1</v>
      </c>
      <c r="K532" s="88" t="s">
        <v>1242</v>
      </c>
      <c r="L532" s="88" t="s">
        <v>170</v>
      </c>
      <c r="M532" s="67">
        <v>2013</v>
      </c>
      <c r="N532" s="97" t="s">
        <v>4891</v>
      </c>
      <c r="O532" s="77" t="s">
        <v>2585</v>
      </c>
    </row>
    <row r="533" spans="1:15">
      <c r="A533" s="64">
        <v>532</v>
      </c>
      <c r="B533" s="65" t="s">
        <v>306</v>
      </c>
      <c r="C533" s="88" t="s">
        <v>1243</v>
      </c>
      <c r="D533" s="92">
        <v>780.9</v>
      </c>
      <c r="E533" s="92" t="s">
        <v>2293</v>
      </c>
      <c r="F533" s="66" t="s">
        <v>3971</v>
      </c>
      <c r="G533" s="66" t="s">
        <v>1072</v>
      </c>
      <c r="H533" s="82" t="s">
        <v>1244</v>
      </c>
      <c r="I533" s="67">
        <v>1</v>
      </c>
      <c r="J533" s="67">
        <v>1</v>
      </c>
      <c r="K533" s="88" t="s">
        <v>1245</v>
      </c>
      <c r="L533" s="88" t="s">
        <v>1445</v>
      </c>
      <c r="M533" s="67">
        <v>2012</v>
      </c>
      <c r="N533" s="99" t="s">
        <v>4890</v>
      </c>
      <c r="O533" s="77" t="s">
        <v>2585</v>
      </c>
    </row>
    <row r="534" spans="1:15">
      <c r="A534" s="64">
        <v>533</v>
      </c>
      <c r="B534" s="65" t="s">
        <v>306</v>
      </c>
      <c r="C534" s="88" t="s">
        <v>1127</v>
      </c>
      <c r="D534" s="92" t="s">
        <v>2294</v>
      </c>
      <c r="E534" s="92" t="s">
        <v>2295</v>
      </c>
      <c r="F534" s="66" t="s">
        <v>3972</v>
      </c>
      <c r="G534" s="66" t="s">
        <v>1073</v>
      </c>
      <c r="H534" s="82" t="s">
        <v>1246</v>
      </c>
      <c r="I534" s="67">
        <v>1</v>
      </c>
      <c r="J534" s="67">
        <v>1</v>
      </c>
      <c r="K534" s="88" t="s">
        <v>1247</v>
      </c>
      <c r="L534" s="88" t="s">
        <v>1445</v>
      </c>
      <c r="M534" s="67">
        <v>2013</v>
      </c>
      <c r="N534" s="97" t="s">
        <v>4889</v>
      </c>
      <c r="O534" s="77" t="s">
        <v>2585</v>
      </c>
    </row>
    <row r="535" spans="1:15">
      <c r="A535" s="64">
        <v>534</v>
      </c>
      <c r="B535" s="65" t="s">
        <v>306</v>
      </c>
      <c r="C535" s="88" t="s">
        <v>1495</v>
      </c>
      <c r="D535" s="92" t="s">
        <v>2296</v>
      </c>
      <c r="E535" s="92" t="s">
        <v>2297</v>
      </c>
      <c r="F535" s="66" t="s">
        <v>3973</v>
      </c>
      <c r="G535" s="66" t="s">
        <v>1074</v>
      </c>
      <c r="H535" s="82" t="s">
        <v>1248</v>
      </c>
      <c r="I535" s="67">
        <v>1</v>
      </c>
      <c r="J535" s="67">
        <v>1</v>
      </c>
      <c r="K535" s="88" t="s">
        <v>1249</v>
      </c>
      <c r="L535" s="88" t="s">
        <v>1445</v>
      </c>
      <c r="M535" s="67">
        <v>2012</v>
      </c>
      <c r="N535" s="99" t="s">
        <v>4631</v>
      </c>
      <c r="O535" s="77" t="s">
        <v>2585</v>
      </c>
    </row>
    <row r="536" spans="1:15">
      <c r="A536" s="64">
        <v>535</v>
      </c>
      <c r="B536" s="65" t="s">
        <v>306</v>
      </c>
      <c r="C536" s="88" t="s">
        <v>1450</v>
      </c>
      <c r="D536" s="92" t="s">
        <v>2289</v>
      </c>
      <c r="E536" s="92" t="s">
        <v>2298</v>
      </c>
      <c r="F536" s="66" t="s">
        <v>3974</v>
      </c>
      <c r="G536" s="66" t="s">
        <v>1075</v>
      </c>
      <c r="H536" s="82" t="s">
        <v>1250</v>
      </c>
      <c r="I536" s="67">
        <v>1</v>
      </c>
      <c r="J536" s="67">
        <v>1</v>
      </c>
      <c r="K536" s="88" t="s">
        <v>1251</v>
      </c>
      <c r="L536" s="88" t="s">
        <v>320</v>
      </c>
      <c r="M536" s="67">
        <v>2012</v>
      </c>
      <c r="N536" s="97" t="s">
        <v>4706</v>
      </c>
      <c r="O536" s="77" t="s">
        <v>2585</v>
      </c>
    </row>
    <row r="537" spans="1:15">
      <c r="A537" s="64">
        <v>536</v>
      </c>
      <c r="B537" s="65" t="s">
        <v>306</v>
      </c>
      <c r="C537" s="88" t="s">
        <v>1450</v>
      </c>
      <c r="D537" s="92" t="s">
        <v>2299</v>
      </c>
      <c r="E537" s="92" t="s">
        <v>2300</v>
      </c>
      <c r="F537" s="66" t="s">
        <v>3975</v>
      </c>
      <c r="G537" s="66" t="s">
        <v>1076</v>
      </c>
      <c r="H537" s="82" t="s">
        <v>4741</v>
      </c>
      <c r="I537" s="67">
        <v>1</v>
      </c>
      <c r="J537" s="67">
        <v>1</v>
      </c>
      <c r="K537" s="88" t="s">
        <v>1253</v>
      </c>
      <c r="L537" s="88" t="s">
        <v>320</v>
      </c>
      <c r="M537" s="67">
        <v>2009</v>
      </c>
      <c r="N537" s="99" t="s">
        <v>4742</v>
      </c>
      <c r="O537" s="77" t="s">
        <v>2585</v>
      </c>
    </row>
    <row r="538" spans="1:15" ht="25.5">
      <c r="A538" s="64">
        <v>537</v>
      </c>
      <c r="B538" s="65" t="s">
        <v>306</v>
      </c>
      <c r="C538" s="88" t="s">
        <v>1450</v>
      </c>
      <c r="D538" s="92" t="s">
        <v>2093</v>
      </c>
      <c r="E538" s="92" t="s">
        <v>2290</v>
      </c>
      <c r="F538" s="66" t="s">
        <v>3976</v>
      </c>
      <c r="G538" s="66" t="s">
        <v>1077</v>
      </c>
      <c r="H538" s="82" t="s">
        <v>4743</v>
      </c>
      <c r="I538" s="67">
        <v>1</v>
      </c>
      <c r="J538" s="67">
        <v>1</v>
      </c>
      <c r="K538" s="88" t="s">
        <v>1255</v>
      </c>
      <c r="L538" s="88" t="s">
        <v>320</v>
      </c>
      <c r="M538" s="67">
        <v>2011</v>
      </c>
      <c r="N538" s="99" t="s">
        <v>4744</v>
      </c>
      <c r="O538" s="77" t="s">
        <v>2585</v>
      </c>
    </row>
    <row r="539" spans="1:15">
      <c r="A539" s="64">
        <v>538</v>
      </c>
      <c r="B539" s="65" t="s">
        <v>306</v>
      </c>
      <c r="C539" s="88" t="s">
        <v>1502</v>
      </c>
      <c r="D539" s="92" t="s">
        <v>2252</v>
      </c>
      <c r="E539" s="92" t="s">
        <v>2301</v>
      </c>
      <c r="F539" s="66" t="s">
        <v>3977</v>
      </c>
      <c r="G539" s="66" t="s">
        <v>1078</v>
      </c>
      <c r="H539" s="82" t="s">
        <v>1256</v>
      </c>
      <c r="I539" s="67">
        <v>1</v>
      </c>
      <c r="J539" s="67">
        <v>1</v>
      </c>
      <c r="K539" s="88" t="s">
        <v>1257</v>
      </c>
      <c r="L539" s="88" t="s">
        <v>170</v>
      </c>
      <c r="M539" s="67">
        <v>2013</v>
      </c>
      <c r="N539" s="97" t="s">
        <v>4678</v>
      </c>
      <c r="O539" s="77" t="s">
        <v>2585</v>
      </c>
    </row>
    <row r="540" spans="1:15">
      <c r="A540" s="64">
        <v>539</v>
      </c>
      <c r="B540" s="65" t="s">
        <v>306</v>
      </c>
      <c r="C540" s="88" t="s">
        <v>1261</v>
      </c>
      <c r="D540" s="92">
        <v>153.4</v>
      </c>
      <c r="E540" s="92" t="s">
        <v>2302</v>
      </c>
      <c r="F540" s="66" t="s">
        <v>3978</v>
      </c>
      <c r="G540" s="66" t="s">
        <v>1079</v>
      </c>
      <c r="H540" s="82" t="s">
        <v>1262</v>
      </c>
      <c r="I540" s="67">
        <v>1</v>
      </c>
      <c r="J540" s="67">
        <v>1</v>
      </c>
      <c r="K540" s="88" t="s">
        <v>1263</v>
      </c>
      <c r="L540" s="88" t="s">
        <v>1445</v>
      </c>
      <c r="M540" s="67">
        <v>2013</v>
      </c>
      <c r="N540" s="97" t="s">
        <v>4679</v>
      </c>
      <c r="O540" s="77" t="s">
        <v>2585</v>
      </c>
    </row>
    <row r="541" spans="1:15" ht="25.5">
      <c r="A541" s="64">
        <v>540</v>
      </c>
      <c r="B541" s="65" t="s">
        <v>306</v>
      </c>
      <c r="C541" s="88" t="s">
        <v>1124</v>
      </c>
      <c r="D541" s="92" t="s">
        <v>2303</v>
      </c>
      <c r="E541" s="92" t="s">
        <v>2304</v>
      </c>
      <c r="F541" s="66" t="s">
        <v>3979</v>
      </c>
      <c r="G541" s="66" t="s">
        <v>1080</v>
      </c>
      <c r="H541" s="82" t="s">
        <v>1266</v>
      </c>
      <c r="I541" s="67">
        <v>1</v>
      </c>
      <c r="J541" s="67">
        <v>1</v>
      </c>
      <c r="K541" s="88" t="s">
        <v>1267</v>
      </c>
      <c r="L541" s="88" t="s">
        <v>170</v>
      </c>
      <c r="M541" s="67">
        <v>2013</v>
      </c>
      <c r="N541" s="97" t="s">
        <v>4680</v>
      </c>
      <c r="O541" s="77" t="s">
        <v>2585</v>
      </c>
    </row>
    <row r="542" spans="1:15">
      <c r="A542" s="64">
        <v>541</v>
      </c>
      <c r="B542" s="65" t="s">
        <v>306</v>
      </c>
      <c r="C542" s="88" t="s">
        <v>1499</v>
      </c>
      <c r="D542" s="92" t="s">
        <v>2305</v>
      </c>
      <c r="E542" s="92" t="s">
        <v>2306</v>
      </c>
      <c r="F542" s="66" t="s">
        <v>3980</v>
      </c>
      <c r="G542" s="66" t="s">
        <v>1081</v>
      </c>
      <c r="H542" s="82" t="s">
        <v>1270</v>
      </c>
      <c r="I542" s="67">
        <v>1</v>
      </c>
      <c r="J542" s="67">
        <v>1</v>
      </c>
      <c r="K542" s="88" t="s">
        <v>4610</v>
      </c>
      <c r="L542" s="88" t="s">
        <v>451</v>
      </c>
      <c r="M542" s="67">
        <v>2012</v>
      </c>
      <c r="N542" s="99" t="s">
        <v>4681</v>
      </c>
      <c r="O542" s="77" t="s">
        <v>2585</v>
      </c>
    </row>
    <row r="543" spans="1:15" ht="25.5">
      <c r="A543" s="64">
        <v>542</v>
      </c>
      <c r="B543" s="65" t="s">
        <v>306</v>
      </c>
      <c r="C543" s="88" t="s">
        <v>1469</v>
      </c>
      <c r="D543" s="92" t="s">
        <v>2307</v>
      </c>
      <c r="E543" s="92" t="s">
        <v>2308</v>
      </c>
      <c r="F543" s="66" t="s">
        <v>3981</v>
      </c>
      <c r="G543" s="66" t="s">
        <v>1082</v>
      </c>
      <c r="H543" s="82" t="s">
        <v>391</v>
      </c>
      <c r="I543" s="67">
        <v>1</v>
      </c>
      <c r="J543" s="67">
        <v>1</v>
      </c>
      <c r="K543" s="88" t="s">
        <v>4611</v>
      </c>
      <c r="L543" s="88" t="s">
        <v>1117</v>
      </c>
      <c r="M543" s="67">
        <v>2013</v>
      </c>
      <c r="N543" s="97" t="s">
        <v>4682</v>
      </c>
      <c r="O543" s="77" t="s">
        <v>2585</v>
      </c>
    </row>
    <row r="544" spans="1:15">
      <c r="A544" s="64">
        <v>543</v>
      </c>
      <c r="B544" s="65" t="s">
        <v>306</v>
      </c>
      <c r="C544" s="88" t="s">
        <v>1502</v>
      </c>
      <c r="D544" s="92" t="s">
        <v>2309</v>
      </c>
      <c r="E544" s="92" t="s">
        <v>2310</v>
      </c>
      <c r="F544" s="66" t="s">
        <v>3982</v>
      </c>
      <c r="G544" s="66" t="s">
        <v>1083</v>
      </c>
      <c r="H544" s="82" t="s">
        <v>1271</v>
      </c>
      <c r="I544" s="67">
        <v>1</v>
      </c>
      <c r="J544" s="67">
        <v>1</v>
      </c>
      <c r="K544" s="88" t="s">
        <v>1272</v>
      </c>
      <c r="L544" s="88" t="s">
        <v>170</v>
      </c>
      <c r="M544" s="67">
        <v>2011</v>
      </c>
      <c r="N544" s="86" t="s">
        <v>4634</v>
      </c>
      <c r="O544" s="77" t="s">
        <v>2585</v>
      </c>
    </row>
    <row r="545" spans="1:16">
      <c r="A545" s="64">
        <v>544</v>
      </c>
      <c r="B545" s="65" t="s">
        <v>306</v>
      </c>
      <c r="C545" s="88" t="s">
        <v>1502</v>
      </c>
      <c r="D545" s="92" t="s">
        <v>2311</v>
      </c>
      <c r="E545" s="92" t="s">
        <v>2312</v>
      </c>
      <c r="F545" s="66" t="s">
        <v>3983</v>
      </c>
      <c r="G545" s="66" t="s">
        <v>1084</v>
      </c>
      <c r="H545" s="82" t="s">
        <v>1277</v>
      </c>
      <c r="I545" s="67">
        <v>1</v>
      </c>
      <c r="J545" s="67">
        <v>1</v>
      </c>
      <c r="K545" s="88" t="s">
        <v>828</v>
      </c>
      <c r="L545" s="88" t="s">
        <v>170</v>
      </c>
      <c r="M545" s="67">
        <v>2010</v>
      </c>
      <c r="N545" s="97" t="s">
        <v>4707</v>
      </c>
      <c r="O545" s="77" t="s">
        <v>2585</v>
      </c>
    </row>
    <row r="546" spans="1:16">
      <c r="A546" s="64">
        <v>545</v>
      </c>
      <c r="B546" s="65" t="s">
        <v>306</v>
      </c>
      <c r="C546" s="88" t="s">
        <v>1273</v>
      </c>
      <c r="D546" s="92" t="s">
        <v>2313</v>
      </c>
      <c r="E546" s="92" t="s">
        <v>2312</v>
      </c>
      <c r="F546" s="66" t="s">
        <v>3984</v>
      </c>
      <c r="G546" s="66" t="s">
        <v>1085</v>
      </c>
      <c r="H546" s="82" t="s">
        <v>4745</v>
      </c>
      <c r="I546" s="67">
        <v>1</v>
      </c>
      <c r="J546" s="67">
        <v>1</v>
      </c>
      <c r="K546" s="88" t="s">
        <v>1275</v>
      </c>
      <c r="L546" s="88" t="s">
        <v>1276</v>
      </c>
      <c r="M546" s="67">
        <v>2012</v>
      </c>
      <c r="N546" s="99" t="s">
        <v>4746</v>
      </c>
      <c r="O546" s="77" t="s">
        <v>2585</v>
      </c>
    </row>
    <row r="547" spans="1:16">
      <c r="A547" s="64">
        <v>546</v>
      </c>
      <c r="B547" s="65" t="s">
        <v>306</v>
      </c>
      <c r="C547" s="88" t="s">
        <v>1502</v>
      </c>
      <c r="D547" s="92" t="s">
        <v>2314</v>
      </c>
      <c r="E547" s="92" t="s">
        <v>2315</v>
      </c>
      <c r="F547" s="66" t="s">
        <v>3985</v>
      </c>
      <c r="G547" s="66" t="s">
        <v>1086</v>
      </c>
      <c r="H547" s="82" t="s">
        <v>4747</v>
      </c>
      <c r="I547" s="67">
        <v>1</v>
      </c>
      <c r="J547" s="67">
        <v>1</v>
      </c>
      <c r="K547" s="88" t="s">
        <v>1279</v>
      </c>
      <c r="L547" s="88" t="s">
        <v>170</v>
      </c>
      <c r="M547" s="67">
        <v>2012</v>
      </c>
      <c r="N547" s="99" t="s">
        <v>4748</v>
      </c>
      <c r="O547" s="77" t="s">
        <v>2585</v>
      </c>
    </row>
    <row r="548" spans="1:16">
      <c r="A548" s="64">
        <v>547</v>
      </c>
      <c r="B548" s="65" t="s">
        <v>306</v>
      </c>
      <c r="C548" s="88" t="s">
        <v>1450</v>
      </c>
      <c r="D548" s="92" t="s">
        <v>2093</v>
      </c>
      <c r="E548" s="92" t="s">
        <v>2094</v>
      </c>
      <c r="F548" s="66" t="s">
        <v>3986</v>
      </c>
      <c r="G548" s="66" t="s">
        <v>1087</v>
      </c>
      <c r="H548" s="82" t="s">
        <v>4749</v>
      </c>
      <c r="I548" s="67">
        <v>1</v>
      </c>
      <c r="J548" s="67">
        <v>1</v>
      </c>
      <c r="K548" s="88" t="s">
        <v>1281</v>
      </c>
      <c r="L548" s="88" t="s">
        <v>320</v>
      </c>
      <c r="M548" s="67">
        <v>2010</v>
      </c>
      <c r="N548" s="99" t="s">
        <v>4750</v>
      </c>
      <c r="O548" s="77" t="s">
        <v>2585</v>
      </c>
    </row>
    <row r="549" spans="1:16">
      <c r="A549" s="64">
        <v>548</v>
      </c>
      <c r="B549" s="65" t="s">
        <v>306</v>
      </c>
      <c r="C549" s="88" t="s">
        <v>1320</v>
      </c>
      <c r="D549" s="92" t="s">
        <v>2316</v>
      </c>
      <c r="E549" s="92" t="s">
        <v>2317</v>
      </c>
      <c r="F549" s="66" t="s">
        <v>3987</v>
      </c>
      <c r="G549" s="66" t="s">
        <v>1088</v>
      </c>
      <c r="H549" s="82" t="s">
        <v>392</v>
      </c>
      <c r="I549" s="67">
        <v>1</v>
      </c>
      <c r="J549" s="67">
        <v>1</v>
      </c>
      <c r="K549" s="88" t="s">
        <v>393</v>
      </c>
      <c r="L549" s="88" t="s">
        <v>320</v>
      </c>
      <c r="M549" s="67">
        <v>2013</v>
      </c>
      <c r="N549" s="97" t="s">
        <v>3317</v>
      </c>
      <c r="O549" s="77" t="s">
        <v>2585</v>
      </c>
    </row>
    <row r="550" spans="1:16">
      <c r="A550" s="64">
        <v>549</v>
      </c>
      <c r="B550" s="65" t="s">
        <v>306</v>
      </c>
      <c r="C550" s="88" t="s">
        <v>1495</v>
      </c>
      <c r="D550" s="92" t="s">
        <v>2318</v>
      </c>
      <c r="E550" s="92" t="s">
        <v>2319</v>
      </c>
      <c r="F550" s="66" t="s">
        <v>3988</v>
      </c>
      <c r="G550" s="66" t="s">
        <v>1089</v>
      </c>
      <c r="H550" s="82" t="s">
        <v>1282</v>
      </c>
      <c r="I550" s="67">
        <v>1</v>
      </c>
      <c r="J550" s="67">
        <v>1</v>
      </c>
      <c r="K550" s="88" t="s">
        <v>1283</v>
      </c>
      <c r="L550" s="88" t="s">
        <v>170</v>
      </c>
      <c r="M550" s="67">
        <v>2013</v>
      </c>
      <c r="N550" s="97" t="s">
        <v>3316</v>
      </c>
      <c r="O550" s="77" t="s">
        <v>2585</v>
      </c>
    </row>
    <row r="551" spans="1:16">
      <c r="A551" s="64">
        <v>550</v>
      </c>
      <c r="B551" s="65" t="s">
        <v>306</v>
      </c>
      <c r="C551" s="88" t="s">
        <v>1442</v>
      </c>
      <c r="D551" s="92" t="s">
        <v>2320</v>
      </c>
      <c r="E551" s="92" t="s">
        <v>2321</v>
      </c>
      <c r="F551" s="66" t="s">
        <v>3989</v>
      </c>
      <c r="G551" s="66" t="s">
        <v>1090</v>
      </c>
      <c r="H551" s="82" t="s">
        <v>1284</v>
      </c>
      <c r="I551" s="67">
        <v>1</v>
      </c>
      <c r="J551" s="67">
        <v>1</v>
      </c>
      <c r="K551" s="88" t="s">
        <v>1285</v>
      </c>
      <c r="L551" s="88" t="s">
        <v>1445</v>
      </c>
      <c r="M551" s="67">
        <v>2013</v>
      </c>
      <c r="N551" s="99" t="s">
        <v>4632</v>
      </c>
      <c r="O551" s="77" t="s">
        <v>2585</v>
      </c>
    </row>
    <row r="552" spans="1:16">
      <c r="A552" s="64">
        <v>551</v>
      </c>
      <c r="B552" s="65" t="s">
        <v>306</v>
      </c>
      <c r="C552" s="88" t="s">
        <v>1450</v>
      </c>
      <c r="D552" s="92" t="s">
        <v>2322</v>
      </c>
      <c r="E552" s="92" t="s">
        <v>2323</v>
      </c>
      <c r="F552" s="66" t="s">
        <v>3990</v>
      </c>
      <c r="G552" s="66" t="s">
        <v>1091</v>
      </c>
      <c r="H552" s="82" t="s">
        <v>4751</v>
      </c>
      <c r="I552" s="67">
        <v>1</v>
      </c>
      <c r="J552" s="67">
        <v>1</v>
      </c>
      <c r="K552" s="88" t="s">
        <v>1123</v>
      </c>
      <c r="L552" s="88" t="s">
        <v>401</v>
      </c>
      <c r="M552" s="67">
        <v>2013</v>
      </c>
      <c r="N552" s="103" t="s">
        <v>4752</v>
      </c>
      <c r="O552" s="67" t="s">
        <v>2585</v>
      </c>
    </row>
    <row r="553" spans="1:16">
      <c r="A553" s="64">
        <v>552</v>
      </c>
      <c r="B553" s="65" t="s">
        <v>306</v>
      </c>
      <c r="C553" s="88" t="s">
        <v>1499</v>
      </c>
      <c r="D553" s="92">
        <v>684.1</v>
      </c>
      <c r="E553" s="92" t="s">
        <v>2324</v>
      </c>
      <c r="F553" s="66" t="s">
        <v>3991</v>
      </c>
      <c r="G553" s="66" t="s">
        <v>1092</v>
      </c>
      <c r="H553" s="82" t="s">
        <v>1286</v>
      </c>
      <c r="I553" s="67">
        <v>1</v>
      </c>
      <c r="J553" s="67">
        <v>1</v>
      </c>
      <c r="K553" s="88" t="s">
        <v>1287</v>
      </c>
      <c r="L553" s="88" t="s">
        <v>451</v>
      </c>
      <c r="M553" s="67">
        <v>2009</v>
      </c>
      <c r="N553" s="103" t="s">
        <v>3315</v>
      </c>
      <c r="O553" s="67" t="s">
        <v>2585</v>
      </c>
    </row>
    <row r="554" spans="1:16" ht="25.5">
      <c r="A554" s="64">
        <v>553</v>
      </c>
      <c r="B554" s="65" t="s">
        <v>306</v>
      </c>
      <c r="C554" s="88" t="s">
        <v>1450</v>
      </c>
      <c r="D554" s="92" t="s">
        <v>2325</v>
      </c>
      <c r="E554" s="92" t="s">
        <v>2326</v>
      </c>
      <c r="F554" s="66" t="s">
        <v>3992</v>
      </c>
      <c r="G554" s="66" t="s">
        <v>1093</v>
      </c>
      <c r="H554" s="82" t="s">
        <v>1482</v>
      </c>
      <c r="I554" s="67">
        <v>1</v>
      </c>
      <c r="J554" s="67">
        <v>1</v>
      </c>
      <c r="K554" s="88" t="s">
        <v>1483</v>
      </c>
      <c r="L554" s="88" t="s">
        <v>320</v>
      </c>
      <c r="M554" s="67">
        <v>2013</v>
      </c>
      <c r="N554" s="86" t="s">
        <v>1796</v>
      </c>
      <c r="O554" s="67" t="s">
        <v>2585</v>
      </c>
    </row>
    <row r="555" spans="1:16">
      <c r="A555" s="104">
        <v>554</v>
      </c>
      <c r="B555" s="105" t="s">
        <v>306</v>
      </c>
      <c r="C555" s="106" t="s">
        <v>1499</v>
      </c>
      <c r="D555" s="107" t="s">
        <v>2327</v>
      </c>
      <c r="E555" s="107" t="s">
        <v>2328</v>
      </c>
      <c r="F555" s="108" t="s">
        <v>4799</v>
      </c>
      <c r="G555" s="108" t="s">
        <v>4800</v>
      </c>
      <c r="H555" s="109" t="s">
        <v>4798</v>
      </c>
      <c r="I555" s="104">
        <v>1</v>
      </c>
      <c r="J555" s="104">
        <v>2</v>
      </c>
      <c r="K555" s="106" t="s">
        <v>469</v>
      </c>
      <c r="L555" s="106" t="s">
        <v>451</v>
      </c>
      <c r="M555" s="104">
        <v>2018</v>
      </c>
      <c r="N555" s="111" t="s">
        <v>4797</v>
      </c>
      <c r="O555" s="104" t="s">
        <v>2585</v>
      </c>
      <c r="P555" s="110" t="s">
        <v>4801</v>
      </c>
    </row>
    <row r="556" spans="1:16" ht="25.5">
      <c r="A556" s="64">
        <v>555</v>
      </c>
      <c r="B556" s="65" t="s">
        <v>306</v>
      </c>
      <c r="C556" s="88" t="s">
        <v>1291</v>
      </c>
      <c r="D556" s="92" t="s">
        <v>2329</v>
      </c>
      <c r="E556" s="92" t="s">
        <v>2330</v>
      </c>
      <c r="F556" s="66" t="s">
        <v>3994</v>
      </c>
      <c r="G556" s="66" t="s">
        <v>1095</v>
      </c>
      <c r="H556" s="82" t="s">
        <v>1292</v>
      </c>
      <c r="I556" s="67">
        <v>1</v>
      </c>
      <c r="J556" s="67">
        <v>1</v>
      </c>
      <c r="K556" s="88" t="s">
        <v>1293</v>
      </c>
      <c r="L556" s="88" t="s">
        <v>170</v>
      </c>
      <c r="M556" s="67">
        <v>2011</v>
      </c>
      <c r="N556" s="103" t="s">
        <v>4633</v>
      </c>
      <c r="O556" s="67" t="s">
        <v>2585</v>
      </c>
    </row>
    <row r="557" spans="1:16">
      <c r="A557" s="64">
        <v>556</v>
      </c>
      <c r="B557" s="65" t="s">
        <v>306</v>
      </c>
      <c r="C557" s="88" t="s">
        <v>1499</v>
      </c>
      <c r="D557" s="92">
        <v>720.28200000000004</v>
      </c>
      <c r="E557" s="92" t="s">
        <v>2331</v>
      </c>
      <c r="F557" s="66" t="s">
        <v>3995</v>
      </c>
      <c r="G557" s="66" t="s">
        <v>1096</v>
      </c>
      <c r="H557" s="82" t="s">
        <v>1296</v>
      </c>
      <c r="I557" s="67">
        <v>1</v>
      </c>
      <c r="J557" s="67">
        <v>1</v>
      </c>
      <c r="K557" s="88" t="s">
        <v>470</v>
      </c>
      <c r="L557" s="88" t="s">
        <v>451</v>
      </c>
      <c r="M557" s="67">
        <v>2011</v>
      </c>
      <c r="N557" s="99" t="s">
        <v>4708</v>
      </c>
      <c r="O557" s="67" t="s">
        <v>2585</v>
      </c>
    </row>
    <row r="558" spans="1:16">
      <c r="A558" s="64">
        <v>557</v>
      </c>
      <c r="B558" s="65" t="s">
        <v>306</v>
      </c>
      <c r="C558" s="88" t="s">
        <v>1450</v>
      </c>
      <c r="D558" s="92" t="s">
        <v>4446</v>
      </c>
      <c r="E558" s="92" t="s">
        <v>2332</v>
      </c>
      <c r="F558" s="66" t="s">
        <v>3996</v>
      </c>
      <c r="G558" s="66" t="s">
        <v>1097</v>
      </c>
      <c r="H558" s="82" t="s">
        <v>4753</v>
      </c>
      <c r="I558" s="67">
        <v>1</v>
      </c>
      <c r="J558" s="67">
        <v>1</v>
      </c>
      <c r="K558" s="88" t="s">
        <v>1452</v>
      </c>
      <c r="L558" s="88" t="s">
        <v>401</v>
      </c>
      <c r="M558" s="67">
        <v>2011</v>
      </c>
      <c r="N558" s="99" t="s">
        <v>4754</v>
      </c>
      <c r="O558" s="67" t="s">
        <v>2585</v>
      </c>
    </row>
    <row r="559" spans="1:16">
      <c r="A559" s="64">
        <v>558</v>
      </c>
      <c r="B559" s="65" t="s">
        <v>306</v>
      </c>
      <c r="C559" s="88" t="s">
        <v>1550</v>
      </c>
      <c r="D559" s="92" t="s">
        <v>2334</v>
      </c>
      <c r="E559" s="92" t="s">
        <v>2335</v>
      </c>
      <c r="F559" s="66" t="s">
        <v>3998</v>
      </c>
      <c r="G559" s="66" t="s">
        <v>1099</v>
      </c>
      <c r="H559" s="82" t="s">
        <v>4755</v>
      </c>
      <c r="I559" s="67">
        <v>1</v>
      </c>
      <c r="J559" s="67">
        <v>1</v>
      </c>
      <c r="K559" s="88" t="s">
        <v>1298</v>
      </c>
      <c r="L559" s="88" t="s">
        <v>170</v>
      </c>
      <c r="M559" s="67">
        <v>2013</v>
      </c>
      <c r="N559" s="99" t="s">
        <v>4756</v>
      </c>
      <c r="O559" s="67" t="s">
        <v>2585</v>
      </c>
    </row>
    <row r="560" spans="1:16">
      <c r="A560" s="64">
        <v>559</v>
      </c>
      <c r="B560" s="65" t="s">
        <v>306</v>
      </c>
      <c r="C560" s="88" t="s">
        <v>1124</v>
      </c>
      <c r="D560" s="92">
        <v>782.10267999999996</v>
      </c>
      <c r="E560" s="92" t="s">
        <v>2336</v>
      </c>
      <c r="F560" s="66" t="s">
        <v>3999</v>
      </c>
      <c r="G560" s="66" t="s">
        <v>1100</v>
      </c>
      <c r="H560" s="82" t="s">
        <v>1299</v>
      </c>
      <c r="I560" s="67">
        <v>1</v>
      </c>
      <c r="J560" s="67">
        <v>1</v>
      </c>
      <c r="K560" s="88" t="s">
        <v>1300</v>
      </c>
      <c r="L560" s="88" t="s">
        <v>170</v>
      </c>
      <c r="M560" s="67">
        <v>2013</v>
      </c>
      <c r="N560" s="97" t="s">
        <v>4899</v>
      </c>
      <c r="O560" s="67" t="s">
        <v>2585</v>
      </c>
    </row>
    <row r="561" spans="1:15">
      <c r="A561" s="64">
        <v>560</v>
      </c>
      <c r="B561" s="65" t="s">
        <v>306</v>
      </c>
      <c r="C561" s="88" t="s">
        <v>1502</v>
      </c>
      <c r="D561" s="92">
        <v>193</v>
      </c>
      <c r="E561" s="92" t="s">
        <v>2337</v>
      </c>
      <c r="F561" s="66" t="s">
        <v>4000</v>
      </c>
      <c r="G561" s="66" t="s">
        <v>1101</v>
      </c>
      <c r="H561" s="82" t="s">
        <v>1301</v>
      </c>
      <c r="I561" s="67">
        <v>1</v>
      </c>
      <c r="J561" s="67">
        <v>1</v>
      </c>
      <c r="K561" s="88" t="s">
        <v>1302</v>
      </c>
      <c r="L561" s="88" t="s">
        <v>170</v>
      </c>
      <c r="M561" s="67">
        <v>2013</v>
      </c>
      <c r="N561" s="97" t="s">
        <v>4898</v>
      </c>
      <c r="O561" s="67" t="s">
        <v>2585</v>
      </c>
    </row>
    <row r="562" spans="1:15">
      <c r="A562" s="64">
        <v>561</v>
      </c>
      <c r="B562" s="65" t="s">
        <v>306</v>
      </c>
      <c r="C562" s="88" t="s">
        <v>1502</v>
      </c>
      <c r="D562" s="92" t="s">
        <v>2338</v>
      </c>
      <c r="E562" s="92" t="s">
        <v>2339</v>
      </c>
      <c r="F562" s="66" t="s">
        <v>4001</v>
      </c>
      <c r="G562" s="66" t="s">
        <v>1102</v>
      </c>
      <c r="H562" s="82" t="s">
        <v>396</v>
      </c>
      <c r="I562" s="67">
        <v>1</v>
      </c>
      <c r="J562" s="67">
        <v>1</v>
      </c>
      <c r="K562" s="88" t="s">
        <v>397</v>
      </c>
      <c r="L562" s="88" t="s">
        <v>170</v>
      </c>
      <c r="M562" s="67">
        <v>2013</v>
      </c>
      <c r="N562" s="97" t="s">
        <v>4897</v>
      </c>
      <c r="O562" s="77" t="s">
        <v>2585</v>
      </c>
    </row>
    <row r="563" spans="1:15">
      <c r="A563" s="64">
        <v>562</v>
      </c>
      <c r="B563" s="65" t="s">
        <v>306</v>
      </c>
      <c r="C563" s="88" t="s">
        <v>1624</v>
      </c>
      <c r="D563" s="92" t="s">
        <v>2340</v>
      </c>
      <c r="E563" s="92" t="s">
        <v>2341</v>
      </c>
      <c r="F563" s="66" t="s">
        <v>4002</v>
      </c>
      <c r="G563" s="66" t="s">
        <v>1103</v>
      </c>
      <c r="H563" s="82" t="s">
        <v>376</v>
      </c>
      <c r="I563" s="67">
        <v>1</v>
      </c>
      <c r="J563" s="67">
        <v>1</v>
      </c>
      <c r="K563" s="88" t="s">
        <v>377</v>
      </c>
      <c r="L563" s="88" t="s">
        <v>1445</v>
      </c>
      <c r="M563" s="67">
        <v>2012</v>
      </c>
      <c r="N563" s="99" t="s">
        <v>4896</v>
      </c>
      <c r="O563" s="77" t="s">
        <v>2585</v>
      </c>
    </row>
    <row r="564" spans="1:15">
      <c r="A564" s="64">
        <v>563</v>
      </c>
      <c r="B564" s="65" t="s">
        <v>306</v>
      </c>
      <c r="C564" s="88" t="s">
        <v>1466</v>
      </c>
      <c r="D564" s="92" t="s">
        <v>2342</v>
      </c>
      <c r="E564" s="92" t="s">
        <v>2343</v>
      </c>
      <c r="F564" s="66" t="s">
        <v>4003</v>
      </c>
      <c r="G564" s="66" t="s">
        <v>1104</v>
      </c>
      <c r="H564" s="82" t="s">
        <v>1486</v>
      </c>
      <c r="I564" s="67">
        <v>1</v>
      </c>
      <c r="J564" s="67">
        <v>1</v>
      </c>
      <c r="K564" s="88" t="s">
        <v>1487</v>
      </c>
      <c r="L564" s="88" t="s">
        <v>320</v>
      </c>
      <c r="M564" s="67">
        <v>2013</v>
      </c>
      <c r="N564" s="97" t="s">
        <v>4895</v>
      </c>
      <c r="O564" s="77" t="s">
        <v>2585</v>
      </c>
    </row>
    <row r="565" spans="1:15">
      <c r="A565" s="64">
        <v>564</v>
      </c>
      <c r="B565" s="65" t="s">
        <v>306</v>
      </c>
      <c r="C565" s="88" t="s">
        <v>398</v>
      </c>
      <c r="D565" s="92" t="s">
        <v>4188</v>
      </c>
      <c r="E565" s="92" t="s">
        <v>2344</v>
      </c>
      <c r="F565" s="66" t="s">
        <v>4004</v>
      </c>
      <c r="G565" s="66" t="s">
        <v>1105</v>
      </c>
      <c r="H565" s="82" t="s">
        <v>1595</v>
      </c>
      <c r="I565" s="67">
        <v>1</v>
      </c>
      <c r="J565" s="67">
        <v>1</v>
      </c>
      <c r="K565" s="88" t="s">
        <v>1596</v>
      </c>
      <c r="L565" s="88" t="s">
        <v>1597</v>
      </c>
      <c r="M565" s="67">
        <v>2013</v>
      </c>
      <c r="N565" s="97" t="s">
        <v>4709</v>
      </c>
      <c r="O565" s="77" t="s">
        <v>2585</v>
      </c>
    </row>
    <row r="566" spans="1:15" ht="25.5">
      <c r="A566" s="64">
        <v>565</v>
      </c>
      <c r="B566" s="65" t="s">
        <v>306</v>
      </c>
      <c r="C566" s="88" t="s">
        <v>1450</v>
      </c>
      <c r="D566" s="92" t="s">
        <v>2345</v>
      </c>
      <c r="E566" s="92" t="s">
        <v>2346</v>
      </c>
      <c r="F566" s="66" t="s">
        <v>4005</v>
      </c>
      <c r="G566" s="66" t="s">
        <v>3356</v>
      </c>
      <c r="H566" s="82" t="s">
        <v>1303</v>
      </c>
      <c r="I566" s="67">
        <v>1</v>
      </c>
      <c r="J566" s="67">
        <v>1</v>
      </c>
      <c r="K566" s="88" t="s">
        <v>1304</v>
      </c>
      <c r="L566" s="88" t="s">
        <v>401</v>
      </c>
      <c r="M566" s="67">
        <v>2012</v>
      </c>
      <c r="N566" s="97" t="s">
        <v>4894</v>
      </c>
      <c r="O566" s="77" t="s">
        <v>2585</v>
      </c>
    </row>
    <row r="567" spans="1:15">
      <c r="A567" s="64">
        <v>566</v>
      </c>
      <c r="B567" s="65" t="s">
        <v>306</v>
      </c>
      <c r="C567" s="88" t="s">
        <v>1127</v>
      </c>
      <c r="D567" s="92" t="s">
        <v>2347</v>
      </c>
      <c r="E567" s="92" t="s">
        <v>2348</v>
      </c>
      <c r="F567" s="66" t="s">
        <v>4006</v>
      </c>
      <c r="G567" s="66" t="s">
        <v>3357</v>
      </c>
      <c r="H567" s="82" t="s">
        <v>4757</v>
      </c>
      <c r="I567" s="67">
        <v>1</v>
      </c>
      <c r="J567" s="67">
        <v>1</v>
      </c>
      <c r="K567" s="88" t="s">
        <v>1306</v>
      </c>
      <c r="L567" s="88" t="s">
        <v>1445</v>
      </c>
      <c r="M567" s="67">
        <v>2013</v>
      </c>
      <c r="N567" s="99" t="s">
        <v>4758</v>
      </c>
      <c r="O567" s="77" t="s">
        <v>2585</v>
      </c>
    </row>
    <row r="568" spans="1:15" ht="25.5">
      <c r="A568" s="64">
        <v>567</v>
      </c>
      <c r="B568" s="65" t="s">
        <v>306</v>
      </c>
      <c r="C568" s="88" t="s">
        <v>1450</v>
      </c>
      <c r="D568" s="92">
        <v>418</v>
      </c>
      <c r="E568" s="92" t="s">
        <v>2349</v>
      </c>
      <c r="F568" s="66" t="s">
        <v>4007</v>
      </c>
      <c r="G568" s="66" t="s">
        <v>3358</v>
      </c>
      <c r="H568" s="82" t="s">
        <v>1488</v>
      </c>
      <c r="I568" s="67">
        <v>1</v>
      </c>
      <c r="J568" s="67">
        <v>1</v>
      </c>
      <c r="K568" s="88" t="s">
        <v>1452</v>
      </c>
      <c r="L568" s="88" t="s">
        <v>401</v>
      </c>
      <c r="M568" s="67">
        <v>2012</v>
      </c>
      <c r="N568" s="97" t="s">
        <v>4710</v>
      </c>
      <c r="O568" s="77" t="s">
        <v>2585</v>
      </c>
    </row>
    <row r="569" spans="1:15">
      <c r="A569" s="64">
        <v>568</v>
      </c>
      <c r="B569" s="65" t="s">
        <v>306</v>
      </c>
      <c r="C569" s="88" t="s">
        <v>1502</v>
      </c>
      <c r="D569" s="92">
        <v>100</v>
      </c>
      <c r="E569" s="92" t="s">
        <v>2350</v>
      </c>
      <c r="F569" s="66" t="s">
        <v>4008</v>
      </c>
      <c r="G569" s="66" t="s">
        <v>3359</v>
      </c>
      <c r="H569" s="82" t="s">
        <v>1309</v>
      </c>
      <c r="I569" s="67">
        <v>1</v>
      </c>
      <c r="J569" s="67">
        <v>1</v>
      </c>
      <c r="K569" s="88" t="s">
        <v>1310</v>
      </c>
      <c r="L569" s="88" t="s">
        <v>170</v>
      </c>
      <c r="M569" s="67">
        <v>2013</v>
      </c>
      <c r="N569" s="97" t="s">
        <v>4711</v>
      </c>
      <c r="O569" s="77" t="s">
        <v>2585</v>
      </c>
    </row>
    <row r="570" spans="1:15">
      <c r="A570" s="64">
        <v>569</v>
      </c>
      <c r="B570" s="65" t="s">
        <v>306</v>
      </c>
      <c r="C570" s="88" t="s">
        <v>1499</v>
      </c>
      <c r="D570" s="92">
        <v>691.92</v>
      </c>
      <c r="E570" s="92" t="s">
        <v>2351</v>
      </c>
      <c r="F570" s="66" t="s">
        <v>4009</v>
      </c>
      <c r="G570" s="66" t="s">
        <v>3360</v>
      </c>
      <c r="H570" s="82" t="s">
        <v>1311</v>
      </c>
      <c r="I570" s="67">
        <v>1</v>
      </c>
      <c r="J570" s="67">
        <v>1</v>
      </c>
      <c r="K570" s="88" t="s">
        <v>726</v>
      </c>
      <c r="L570" s="88" t="s">
        <v>451</v>
      </c>
      <c r="M570" s="67">
        <v>2010</v>
      </c>
      <c r="N570" s="99" t="s">
        <v>4712</v>
      </c>
      <c r="O570" s="77" t="s">
        <v>2585</v>
      </c>
    </row>
    <row r="571" spans="1:15" ht="25.5">
      <c r="A571" s="64">
        <v>570</v>
      </c>
      <c r="B571" s="65" t="s">
        <v>306</v>
      </c>
      <c r="C571" s="88" t="s">
        <v>1124</v>
      </c>
      <c r="D571" s="92">
        <v>184</v>
      </c>
      <c r="E571" s="92" t="s">
        <v>2352</v>
      </c>
      <c r="F571" s="66" t="s">
        <v>4010</v>
      </c>
      <c r="G571" s="66" t="s">
        <v>3361</v>
      </c>
      <c r="H571" s="82" t="s">
        <v>1489</v>
      </c>
      <c r="I571" s="67">
        <v>1</v>
      </c>
      <c r="J571" s="67">
        <v>1</v>
      </c>
      <c r="K571" s="88" t="s">
        <v>727</v>
      </c>
      <c r="L571" s="88" t="s">
        <v>170</v>
      </c>
      <c r="M571" s="67">
        <v>2013</v>
      </c>
      <c r="N571" s="97" t="s">
        <v>4713</v>
      </c>
      <c r="O571" s="77" t="s">
        <v>2585</v>
      </c>
    </row>
    <row r="572" spans="1:15">
      <c r="A572" s="64">
        <v>571</v>
      </c>
      <c r="B572" s="65" t="s">
        <v>306</v>
      </c>
      <c r="C572" s="88" t="s">
        <v>1124</v>
      </c>
      <c r="D572" s="92" t="s">
        <v>2353</v>
      </c>
      <c r="E572" s="92" t="s">
        <v>2354</v>
      </c>
      <c r="F572" s="66" t="s">
        <v>4011</v>
      </c>
      <c r="G572" s="66" t="s">
        <v>3362</v>
      </c>
      <c r="H572" s="82" t="s">
        <v>1125</v>
      </c>
      <c r="I572" s="67">
        <v>1</v>
      </c>
      <c r="J572" s="67">
        <v>1</v>
      </c>
      <c r="K572" s="88" t="s">
        <v>1126</v>
      </c>
      <c r="L572" s="88" t="s">
        <v>170</v>
      </c>
      <c r="M572" s="67">
        <v>2013</v>
      </c>
      <c r="N572" s="97" t="s">
        <v>4714</v>
      </c>
      <c r="O572" s="77" t="s">
        <v>2585</v>
      </c>
    </row>
    <row r="573" spans="1:15">
      <c r="A573" s="64">
        <v>572</v>
      </c>
      <c r="B573" s="65" t="s">
        <v>306</v>
      </c>
      <c r="C573" s="88" t="s">
        <v>1499</v>
      </c>
      <c r="D573" s="92" t="s">
        <v>2355</v>
      </c>
      <c r="E573" s="92" t="s">
        <v>2356</v>
      </c>
      <c r="F573" s="66" t="s">
        <v>4012</v>
      </c>
      <c r="G573" s="66" t="s">
        <v>3363</v>
      </c>
      <c r="H573" s="82" t="s">
        <v>1312</v>
      </c>
      <c r="I573" s="67">
        <v>1</v>
      </c>
      <c r="J573" s="67">
        <v>1</v>
      </c>
      <c r="K573" s="88" t="s">
        <v>1313</v>
      </c>
      <c r="L573" s="88" t="s">
        <v>451</v>
      </c>
      <c r="M573" s="67">
        <v>2012</v>
      </c>
      <c r="N573" s="99" t="s">
        <v>4715</v>
      </c>
      <c r="O573" s="77" t="s">
        <v>2585</v>
      </c>
    </row>
    <row r="574" spans="1:15">
      <c r="A574" s="64">
        <v>573</v>
      </c>
      <c r="B574" s="65" t="s">
        <v>306</v>
      </c>
      <c r="C574" s="88" t="s">
        <v>1502</v>
      </c>
      <c r="D574" s="92" t="s">
        <v>2357</v>
      </c>
      <c r="E574" s="92" t="s">
        <v>2358</v>
      </c>
      <c r="F574" s="66" t="s">
        <v>4013</v>
      </c>
      <c r="G574" s="66" t="s">
        <v>3364</v>
      </c>
      <c r="H574" s="82" t="s">
        <v>1314</v>
      </c>
      <c r="I574" s="67">
        <v>1</v>
      </c>
      <c r="J574" s="67">
        <v>1</v>
      </c>
      <c r="K574" s="88" t="s">
        <v>1315</v>
      </c>
      <c r="L574" s="88" t="s">
        <v>170</v>
      </c>
      <c r="M574" s="67">
        <v>2011</v>
      </c>
      <c r="N574" s="97" t="s">
        <v>4716</v>
      </c>
      <c r="O574" s="77" t="s">
        <v>2585</v>
      </c>
    </row>
    <row r="575" spans="1:15">
      <c r="A575" s="64">
        <v>574</v>
      </c>
      <c r="B575" s="65" t="s">
        <v>306</v>
      </c>
      <c r="C575" s="88" t="s">
        <v>1490</v>
      </c>
      <c r="D575" s="92" t="s">
        <v>2359</v>
      </c>
      <c r="E575" s="92" t="s">
        <v>2360</v>
      </c>
      <c r="F575" s="66" t="s">
        <v>4014</v>
      </c>
      <c r="G575" s="66" t="s">
        <v>3365</v>
      </c>
      <c r="H575" s="82" t="s">
        <v>1316</v>
      </c>
      <c r="I575" s="67">
        <v>1</v>
      </c>
      <c r="J575" s="67">
        <v>1</v>
      </c>
      <c r="K575" s="88" t="s">
        <v>1317</v>
      </c>
      <c r="L575" s="88" t="s">
        <v>170</v>
      </c>
      <c r="M575" s="67">
        <v>2013</v>
      </c>
      <c r="N575" s="99" t="s">
        <v>4717</v>
      </c>
      <c r="O575" s="77" t="s">
        <v>2585</v>
      </c>
    </row>
    <row r="576" spans="1:15">
      <c r="A576" s="64">
        <v>575</v>
      </c>
      <c r="B576" s="65" t="s">
        <v>306</v>
      </c>
      <c r="C576" s="88" t="s">
        <v>1127</v>
      </c>
      <c r="D576" s="92">
        <v>320.60000000000002</v>
      </c>
      <c r="E576" s="92" t="s">
        <v>2361</v>
      </c>
      <c r="F576" s="66" t="s">
        <v>4015</v>
      </c>
      <c r="G576" s="66" t="s">
        <v>3366</v>
      </c>
      <c r="H576" s="82" t="s">
        <v>1318</v>
      </c>
      <c r="I576" s="67">
        <v>1</v>
      </c>
      <c r="J576" s="67">
        <v>1</v>
      </c>
      <c r="K576" s="88" t="s">
        <v>1319</v>
      </c>
      <c r="L576" s="88" t="s">
        <v>1445</v>
      </c>
      <c r="M576" s="67">
        <v>2013</v>
      </c>
      <c r="N576" s="99" t="s">
        <v>4718</v>
      </c>
      <c r="O576" s="77" t="s">
        <v>2585</v>
      </c>
    </row>
    <row r="577" spans="1:15" ht="25.5">
      <c r="A577" s="64">
        <v>576</v>
      </c>
      <c r="B577" s="65" t="s">
        <v>306</v>
      </c>
      <c r="C577" s="88" t="s">
        <v>1320</v>
      </c>
      <c r="D577" s="92" t="s">
        <v>2362</v>
      </c>
      <c r="E577" s="92" t="s">
        <v>2363</v>
      </c>
      <c r="F577" s="66" t="s">
        <v>4016</v>
      </c>
      <c r="G577" s="66" t="s">
        <v>3367</v>
      </c>
      <c r="H577" s="82" t="s">
        <v>1321</v>
      </c>
      <c r="I577" s="67">
        <v>1</v>
      </c>
      <c r="J577" s="67">
        <v>1</v>
      </c>
      <c r="K577" s="88" t="s">
        <v>1322</v>
      </c>
      <c r="L577" s="88" t="s">
        <v>320</v>
      </c>
      <c r="M577" s="67">
        <v>2010</v>
      </c>
      <c r="N577" s="99" t="s">
        <v>4730</v>
      </c>
      <c r="O577" s="77" t="s">
        <v>2585</v>
      </c>
    </row>
    <row r="578" spans="1:15">
      <c r="A578" s="64">
        <v>577</v>
      </c>
      <c r="B578" s="65" t="s">
        <v>306</v>
      </c>
      <c r="C578" s="88" t="s">
        <v>1598</v>
      </c>
      <c r="D578" s="92" t="s">
        <v>2364</v>
      </c>
      <c r="E578" s="92" t="s">
        <v>2365</v>
      </c>
      <c r="F578" s="66" t="s">
        <v>4017</v>
      </c>
      <c r="G578" s="66" t="s">
        <v>3368</v>
      </c>
      <c r="H578" s="82" t="s">
        <v>1599</v>
      </c>
      <c r="I578" s="67">
        <v>1</v>
      </c>
      <c r="J578" s="67">
        <v>1</v>
      </c>
      <c r="K578" s="88" t="s">
        <v>1600</v>
      </c>
      <c r="L578" s="88" t="s">
        <v>1445</v>
      </c>
      <c r="M578" s="67">
        <v>2013</v>
      </c>
      <c r="N578" s="99" t="s">
        <v>4719</v>
      </c>
      <c r="O578" s="77" t="s">
        <v>2585</v>
      </c>
    </row>
    <row r="579" spans="1:15" ht="25.5">
      <c r="A579" s="64">
        <v>578</v>
      </c>
      <c r="B579" s="65" t="s">
        <v>306</v>
      </c>
      <c r="C579" s="88" t="s">
        <v>1323</v>
      </c>
      <c r="D579" s="92" t="s">
        <v>2366</v>
      </c>
      <c r="E579" s="92" t="s">
        <v>2367</v>
      </c>
      <c r="F579" s="66" t="s">
        <v>4018</v>
      </c>
      <c r="G579" s="66" t="s">
        <v>3369</v>
      </c>
      <c r="H579" s="82" t="s">
        <v>4759</v>
      </c>
      <c r="I579" s="67">
        <v>1</v>
      </c>
      <c r="J579" s="67">
        <v>1</v>
      </c>
      <c r="K579" s="88" t="s">
        <v>1325</v>
      </c>
      <c r="L579" s="88" t="s">
        <v>1276</v>
      </c>
      <c r="M579" s="67">
        <v>2013</v>
      </c>
      <c r="N579" s="99" t="s">
        <v>4760</v>
      </c>
      <c r="O579" s="77" t="s">
        <v>2585</v>
      </c>
    </row>
    <row r="580" spans="1:15">
      <c r="A580" s="64">
        <v>579</v>
      </c>
      <c r="B580" s="65" t="s">
        <v>306</v>
      </c>
      <c r="C580" s="88" t="s">
        <v>1450</v>
      </c>
      <c r="D580" s="92" t="s">
        <v>2368</v>
      </c>
      <c r="E580" s="92" t="s">
        <v>2349</v>
      </c>
      <c r="F580" s="66" t="s">
        <v>4019</v>
      </c>
      <c r="G580" s="66" t="s">
        <v>3370</v>
      </c>
      <c r="H580" s="82" t="s">
        <v>1601</v>
      </c>
      <c r="I580" s="67">
        <v>1</v>
      </c>
      <c r="J580" s="67">
        <v>1</v>
      </c>
      <c r="K580" s="88" t="s">
        <v>1602</v>
      </c>
      <c r="L580" s="88" t="s">
        <v>401</v>
      </c>
      <c r="M580" s="67">
        <v>2013</v>
      </c>
      <c r="N580" s="97" t="s">
        <v>4909</v>
      </c>
      <c r="O580" s="77" t="s">
        <v>2585</v>
      </c>
    </row>
    <row r="581" spans="1:15">
      <c r="A581" s="64">
        <v>580</v>
      </c>
      <c r="B581" s="65" t="s">
        <v>306</v>
      </c>
      <c r="C581" s="88" t="s">
        <v>1450</v>
      </c>
      <c r="D581" s="92" t="s">
        <v>2369</v>
      </c>
      <c r="E581" s="92" t="s">
        <v>2323</v>
      </c>
      <c r="F581" s="66" t="s">
        <v>4020</v>
      </c>
      <c r="G581" s="66" t="s">
        <v>3371</v>
      </c>
      <c r="H581" s="82" t="s">
        <v>1326</v>
      </c>
      <c r="I581" s="67">
        <v>1</v>
      </c>
      <c r="J581" s="67">
        <v>1</v>
      </c>
      <c r="K581" s="88" t="s">
        <v>399</v>
      </c>
      <c r="L581" s="88" t="s">
        <v>401</v>
      </c>
      <c r="M581" s="67">
        <v>2013</v>
      </c>
      <c r="N581" s="97" t="s">
        <v>4908</v>
      </c>
      <c r="O581" s="77" t="s">
        <v>2585</v>
      </c>
    </row>
    <row r="582" spans="1:15">
      <c r="A582" s="64">
        <v>581</v>
      </c>
      <c r="B582" s="65" t="s">
        <v>306</v>
      </c>
      <c r="C582" s="88" t="s">
        <v>1327</v>
      </c>
      <c r="D582" s="92" t="s">
        <v>4345</v>
      </c>
      <c r="E582" s="92" t="s">
        <v>2370</v>
      </c>
      <c r="F582" s="66" t="s">
        <v>4021</v>
      </c>
      <c r="G582" s="66" t="s">
        <v>3372</v>
      </c>
      <c r="H582" s="82" t="s">
        <v>1328</v>
      </c>
      <c r="I582" s="67">
        <v>1</v>
      </c>
      <c r="J582" s="67">
        <v>1</v>
      </c>
      <c r="K582" s="88" t="s">
        <v>1329</v>
      </c>
      <c r="L582" s="88" t="s">
        <v>1445</v>
      </c>
      <c r="M582" s="67">
        <v>2012</v>
      </c>
      <c r="N582" s="99" t="s">
        <v>4907</v>
      </c>
      <c r="O582" s="77" t="s">
        <v>2585</v>
      </c>
    </row>
    <row r="583" spans="1:15" ht="25.5">
      <c r="A583" s="64">
        <v>582</v>
      </c>
      <c r="B583" s="65" t="s">
        <v>306</v>
      </c>
      <c r="C583" s="88" t="s">
        <v>1499</v>
      </c>
      <c r="D583" s="92">
        <v>711.40940000000001</v>
      </c>
      <c r="E583" s="92" t="s">
        <v>2371</v>
      </c>
      <c r="F583" s="66" t="s">
        <v>4022</v>
      </c>
      <c r="G583" s="66" t="s">
        <v>3373</v>
      </c>
      <c r="H583" s="82" t="s">
        <v>1611</v>
      </c>
      <c r="I583" s="67">
        <v>1</v>
      </c>
      <c r="J583" s="67">
        <v>1</v>
      </c>
      <c r="K583" s="88" t="s">
        <v>1612</v>
      </c>
      <c r="L583" s="88" t="s">
        <v>451</v>
      </c>
      <c r="M583" s="67">
        <v>2012</v>
      </c>
      <c r="N583" s="99" t="s">
        <v>4906</v>
      </c>
      <c r="O583" s="77" t="s">
        <v>2585</v>
      </c>
    </row>
    <row r="584" spans="1:15">
      <c r="A584" s="64">
        <v>583</v>
      </c>
      <c r="B584" s="65" t="s">
        <v>306</v>
      </c>
      <c r="C584" s="88" t="s">
        <v>1273</v>
      </c>
      <c r="D584" s="92" t="s">
        <v>2372</v>
      </c>
      <c r="E584" s="92" t="s">
        <v>2373</v>
      </c>
      <c r="F584" s="66" t="s">
        <v>4023</v>
      </c>
      <c r="G584" s="66" t="s">
        <v>3374</v>
      </c>
      <c r="H584" s="82" t="s">
        <v>1613</v>
      </c>
      <c r="I584" s="67">
        <v>1</v>
      </c>
      <c r="J584" s="67">
        <v>1</v>
      </c>
      <c r="K584" s="88" t="s">
        <v>1614</v>
      </c>
      <c r="L584" s="88" t="s">
        <v>1445</v>
      </c>
      <c r="M584" s="67">
        <v>2013</v>
      </c>
      <c r="N584" s="99" t="s">
        <v>4905</v>
      </c>
      <c r="O584" s="77" t="s">
        <v>2585</v>
      </c>
    </row>
    <row r="585" spans="1:15">
      <c r="A585" s="64">
        <v>584</v>
      </c>
      <c r="B585" s="65" t="s">
        <v>306</v>
      </c>
      <c r="C585" s="88" t="s">
        <v>1499</v>
      </c>
      <c r="D585" s="92" t="s">
        <v>2374</v>
      </c>
      <c r="E585" s="92" t="s">
        <v>2375</v>
      </c>
      <c r="F585" s="66" t="s">
        <v>4024</v>
      </c>
      <c r="G585" s="66" t="s">
        <v>3375</v>
      </c>
      <c r="H585" s="82" t="s">
        <v>1615</v>
      </c>
      <c r="I585" s="67">
        <v>1</v>
      </c>
      <c r="J585" s="67">
        <v>1</v>
      </c>
      <c r="K585" s="88" t="s">
        <v>1616</v>
      </c>
      <c r="L585" s="88" t="s">
        <v>451</v>
      </c>
      <c r="M585" s="67">
        <v>2011</v>
      </c>
      <c r="N585" s="99" t="s">
        <v>4635</v>
      </c>
      <c r="O585" s="77" t="s">
        <v>2585</v>
      </c>
    </row>
    <row r="586" spans="1:15" ht="25.5">
      <c r="A586" s="64">
        <v>585</v>
      </c>
      <c r="B586" s="65" t="s">
        <v>306</v>
      </c>
      <c r="C586" s="88" t="s">
        <v>1499</v>
      </c>
      <c r="D586" s="92">
        <v>307.76220000000001</v>
      </c>
      <c r="E586" s="92" t="s">
        <v>1854</v>
      </c>
      <c r="F586" s="66" t="s">
        <v>4025</v>
      </c>
      <c r="G586" s="66" t="s">
        <v>3376</v>
      </c>
      <c r="H586" s="82" t="s">
        <v>1617</v>
      </c>
      <c r="I586" s="67">
        <v>1</v>
      </c>
      <c r="J586" s="67">
        <v>2</v>
      </c>
      <c r="K586" s="88" t="s">
        <v>1618</v>
      </c>
      <c r="L586" s="88" t="s">
        <v>451</v>
      </c>
      <c r="M586" s="67">
        <v>2013</v>
      </c>
      <c r="N586" s="97" t="s">
        <v>4904</v>
      </c>
      <c r="O586" s="77" t="s">
        <v>2585</v>
      </c>
    </row>
    <row r="587" spans="1:15">
      <c r="A587" s="64">
        <v>586</v>
      </c>
      <c r="B587" s="65" t="s">
        <v>306</v>
      </c>
      <c r="C587" s="88" t="s">
        <v>1603</v>
      </c>
      <c r="D587" s="92" t="s">
        <v>2376</v>
      </c>
      <c r="E587" s="92" t="s">
        <v>2377</v>
      </c>
      <c r="F587" s="66" t="s">
        <v>4026</v>
      </c>
      <c r="G587" s="66" t="s">
        <v>3377</v>
      </c>
      <c r="H587" s="82" t="s">
        <v>1604</v>
      </c>
      <c r="I587" s="67">
        <v>1</v>
      </c>
      <c r="J587" s="67">
        <v>2</v>
      </c>
      <c r="K587" s="88" t="s">
        <v>1605</v>
      </c>
      <c r="L587" s="88" t="s">
        <v>320</v>
      </c>
      <c r="M587" s="67">
        <v>2013</v>
      </c>
      <c r="N587" s="97" t="s">
        <v>4720</v>
      </c>
      <c r="O587" s="77" t="s">
        <v>2585</v>
      </c>
    </row>
    <row r="588" spans="1:15">
      <c r="A588" s="64">
        <v>587</v>
      </c>
      <c r="B588" s="65" t="s">
        <v>306</v>
      </c>
      <c r="C588" s="88" t="s">
        <v>1495</v>
      </c>
      <c r="D588" s="92">
        <v>794.8</v>
      </c>
      <c r="E588" s="92" t="s">
        <v>4258</v>
      </c>
      <c r="F588" s="66" t="s">
        <v>4027</v>
      </c>
      <c r="G588" s="66" t="s">
        <v>3378</v>
      </c>
      <c r="H588" s="82" t="s">
        <v>1608</v>
      </c>
      <c r="I588" s="67">
        <v>1</v>
      </c>
      <c r="J588" s="67">
        <v>1</v>
      </c>
      <c r="K588" s="88" t="s">
        <v>1609</v>
      </c>
      <c r="L588" s="88" t="s">
        <v>170</v>
      </c>
      <c r="M588" s="67">
        <v>2013</v>
      </c>
      <c r="N588" s="97" t="s">
        <v>4903</v>
      </c>
      <c r="O588" s="77" t="s">
        <v>2585</v>
      </c>
    </row>
    <row r="589" spans="1:15">
      <c r="A589" s="64">
        <v>588</v>
      </c>
      <c r="B589" s="65" t="s">
        <v>306</v>
      </c>
      <c r="C589" s="88" t="s">
        <v>1118</v>
      </c>
      <c r="D589" s="92">
        <v>822.91409199999998</v>
      </c>
      <c r="E589" s="92" t="s">
        <v>2378</v>
      </c>
      <c r="F589" s="66" t="s">
        <v>4028</v>
      </c>
      <c r="G589" s="66" t="s">
        <v>3379</v>
      </c>
      <c r="H589" s="82" t="s">
        <v>1619</v>
      </c>
      <c r="I589" s="67">
        <v>1</v>
      </c>
      <c r="J589" s="67">
        <v>1</v>
      </c>
      <c r="K589" s="88" t="s">
        <v>1620</v>
      </c>
      <c r="L589" s="88" t="s">
        <v>320</v>
      </c>
      <c r="M589" s="67">
        <v>2013</v>
      </c>
      <c r="N589" s="97" t="s">
        <v>4902</v>
      </c>
      <c r="O589" s="77" t="s">
        <v>2585</v>
      </c>
    </row>
    <row r="590" spans="1:15">
      <c r="A590" s="64">
        <v>589</v>
      </c>
      <c r="B590" s="65" t="s">
        <v>306</v>
      </c>
      <c r="C590" s="88" t="s">
        <v>1610</v>
      </c>
      <c r="D590" s="92" t="s">
        <v>2379</v>
      </c>
      <c r="E590" s="92" t="s">
        <v>2380</v>
      </c>
      <c r="F590" s="66" t="s">
        <v>4029</v>
      </c>
      <c r="G590" s="66" t="s">
        <v>3380</v>
      </c>
      <c r="H590" s="82" t="s">
        <v>3885</v>
      </c>
      <c r="I590" s="67">
        <v>1</v>
      </c>
      <c r="J590" s="67">
        <v>1</v>
      </c>
      <c r="K590" s="88" t="s">
        <v>3886</v>
      </c>
      <c r="L590" s="88" t="s">
        <v>1445</v>
      </c>
      <c r="M590" s="67">
        <v>2013</v>
      </c>
      <c r="N590" s="99" t="s">
        <v>4901</v>
      </c>
      <c r="O590" s="77" t="s">
        <v>2585</v>
      </c>
    </row>
    <row r="591" spans="1:15">
      <c r="A591" s="64">
        <v>590</v>
      </c>
      <c r="B591" s="65" t="s">
        <v>306</v>
      </c>
      <c r="C591" s="88" t="s">
        <v>1621</v>
      </c>
      <c r="D591" s="92" t="s">
        <v>2381</v>
      </c>
      <c r="E591" s="92" t="s">
        <v>2382</v>
      </c>
      <c r="F591" s="66" t="s">
        <v>4030</v>
      </c>
      <c r="G591" s="66" t="s">
        <v>3381</v>
      </c>
      <c r="H591" s="82" t="s">
        <v>1622</v>
      </c>
      <c r="I591" s="67">
        <v>1</v>
      </c>
      <c r="J591" s="67">
        <v>1</v>
      </c>
      <c r="K591" s="88" t="s">
        <v>1623</v>
      </c>
      <c r="L591" s="88" t="s">
        <v>1445</v>
      </c>
      <c r="M591" s="67">
        <v>2012</v>
      </c>
      <c r="N591" s="99" t="s">
        <v>4900</v>
      </c>
      <c r="O591" s="77" t="s">
        <v>2585</v>
      </c>
    </row>
    <row r="592" spans="1:15">
      <c r="A592" s="64">
        <v>591</v>
      </c>
      <c r="B592" s="65" t="s">
        <v>306</v>
      </c>
      <c r="C592" s="88" t="s">
        <v>1624</v>
      </c>
      <c r="D592" s="92" t="s">
        <v>2383</v>
      </c>
      <c r="E592" s="92" t="s">
        <v>2384</v>
      </c>
      <c r="F592" s="66" t="s">
        <v>4031</v>
      </c>
      <c r="G592" s="66" t="s">
        <v>3382</v>
      </c>
      <c r="H592" s="82" t="s">
        <v>4761</v>
      </c>
      <c r="I592" s="67">
        <v>1</v>
      </c>
      <c r="J592" s="67">
        <v>1</v>
      </c>
      <c r="K592" s="88" t="s">
        <v>1626</v>
      </c>
      <c r="L592" s="88" t="s">
        <v>1445</v>
      </c>
      <c r="M592" s="67">
        <v>2013</v>
      </c>
      <c r="N592" s="99" t="s">
        <v>4762</v>
      </c>
      <c r="O592" s="77" t="s">
        <v>2585</v>
      </c>
    </row>
    <row r="593" spans="1:15">
      <c r="A593" s="64">
        <v>592</v>
      </c>
      <c r="B593" s="65" t="s">
        <v>306</v>
      </c>
      <c r="C593" s="88" t="s">
        <v>1127</v>
      </c>
      <c r="D593" s="92" t="s">
        <v>2385</v>
      </c>
      <c r="E593" s="92" t="s">
        <v>2386</v>
      </c>
      <c r="F593" s="66" t="s">
        <v>4032</v>
      </c>
      <c r="G593" s="66" t="s">
        <v>3383</v>
      </c>
      <c r="H593" s="82" t="s">
        <v>1464</v>
      </c>
      <c r="I593" s="67">
        <v>1</v>
      </c>
      <c r="J593" s="67">
        <v>1</v>
      </c>
      <c r="K593" s="88" t="s">
        <v>1465</v>
      </c>
      <c r="L593" s="88" t="s">
        <v>1445</v>
      </c>
      <c r="M593" s="67">
        <v>2011</v>
      </c>
      <c r="N593" s="97" t="s">
        <v>4721</v>
      </c>
      <c r="O593" s="77" t="s">
        <v>2585</v>
      </c>
    </row>
    <row r="594" spans="1:15">
      <c r="A594" s="64">
        <v>593</v>
      </c>
      <c r="B594" s="65" t="s">
        <v>306</v>
      </c>
      <c r="C594" s="88" t="s">
        <v>1127</v>
      </c>
      <c r="D594" s="92">
        <v>330</v>
      </c>
      <c r="E594" s="92" t="s">
        <v>2387</v>
      </c>
      <c r="F594" s="66" t="s">
        <v>4033</v>
      </c>
      <c r="G594" s="66" t="s">
        <v>3384</v>
      </c>
      <c r="H594" s="82" t="s">
        <v>1627</v>
      </c>
      <c r="I594" s="67">
        <v>1</v>
      </c>
      <c r="J594" s="67">
        <v>1</v>
      </c>
      <c r="K594" s="88" t="s">
        <v>1628</v>
      </c>
      <c r="L594" s="88" t="s">
        <v>1445</v>
      </c>
      <c r="M594" s="67">
        <v>2012</v>
      </c>
      <c r="N594" s="99" t="s">
        <v>4636</v>
      </c>
      <c r="O594" s="77" t="s">
        <v>2585</v>
      </c>
    </row>
    <row r="595" spans="1:15" ht="25.5">
      <c r="A595" s="64">
        <v>594</v>
      </c>
      <c r="B595" s="65" t="s">
        <v>306</v>
      </c>
      <c r="C595" s="88" t="s">
        <v>1327</v>
      </c>
      <c r="D595" s="92">
        <v>346.08215200000001</v>
      </c>
      <c r="E595" s="92" t="s">
        <v>2388</v>
      </c>
      <c r="F595" s="66" t="s">
        <v>4034</v>
      </c>
      <c r="G595" s="66" t="s">
        <v>3385</v>
      </c>
      <c r="H595" s="82" t="s">
        <v>4763</v>
      </c>
      <c r="I595" s="67">
        <v>1</v>
      </c>
      <c r="J595" s="67">
        <v>1</v>
      </c>
      <c r="K595" s="88" t="s">
        <v>3888</v>
      </c>
      <c r="L595" s="88" t="s">
        <v>170</v>
      </c>
      <c r="M595" s="67">
        <v>2013</v>
      </c>
      <c r="N595" s="99" t="s">
        <v>4764</v>
      </c>
      <c r="O595" s="77" t="s">
        <v>2585</v>
      </c>
    </row>
    <row r="596" spans="1:15" ht="25.5">
      <c r="A596" s="64">
        <v>595</v>
      </c>
      <c r="B596" s="65" t="s">
        <v>306</v>
      </c>
      <c r="C596" s="88" t="s">
        <v>1442</v>
      </c>
      <c r="D596" s="92" t="s">
        <v>2389</v>
      </c>
      <c r="E596" s="92" t="s">
        <v>2390</v>
      </c>
      <c r="F596" s="66" t="s">
        <v>4035</v>
      </c>
      <c r="G596" s="66" t="s">
        <v>3386</v>
      </c>
      <c r="H596" s="82" t="s">
        <v>3889</v>
      </c>
      <c r="I596" s="67">
        <v>1</v>
      </c>
      <c r="J596" s="67">
        <v>1</v>
      </c>
      <c r="K596" s="88" t="s">
        <v>3890</v>
      </c>
      <c r="L596" s="88" t="s">
        <v>1445</v>
      </c>
      <c r="M596" s="67">
        <v>2013</v>
      </c>
      <c r="N596" s="99" t="s">
        <v>4722</v>
      </c>
      <c r="O596" s="77" t="s">
        <v>2585</v>
      </c>
    </row>
    <row r="597" spans="1:15" ht="25.5">
      <c r="A597" s="64">
        <v>596</v>
      </c>
      <c r="B597" s="65" t="s">
        <v>306</v>
      </c>
      <c r="C597" s="88" t="s">
        <v>1466</v>
      </c>
      <c r="D597" s="92" t="s">
        <v>2391</v>
      </c>
      <c r="E597" s="92" t="s">
        <v>2392</v>
      </c>
      <c r="F597" s="66" t="s">
        <v>4036</v>
      </c>
      <c r="G597" s="66" t="s">
        <v>3387</v>
      </c>
      <c r="H597" s="82" t="s">
        <v>4765</v>
      </c>
      <c r="I597" s="67">
        <v>1</v>
      </c>
      <c r="J597" s="67">
        <v>1</v>
      </c>
      <c r="K597" s="88" t="s">
        <v>1468</v>
      </c>
      <c r="L597" s="88" t="s">
        <v>320</v>
      </c>
      <c r="M597" s="67">
        <v>2012</v>
      </c>
      <c r="N597" s="99" t="s">
        <v>4766</v>
      </c>
      <c r="O597" s="77" t="s">
        <v>2585</v>
      </c>
    </row>
    <row r="598" spans="1:15">
      <c r="A598" s="64">
        <v>597</v>
      </c>
      <c r="B598" s="65" t="s">
        <v>306</v>
      </c>
      <c r="C598" s="88" t="s">
        <v>1490</v>
      </c>
      <c r="D598" s="92">
        <v>346.24020000000002</v>
      </c>
      <c r="E598" s="92" t="s">
        <v>2393</v>
      </c>
      <c r="F598" s="66" t="s">
        <v>4037</v>
      </c>
      <c r="G598" s="66" t="s">
        <v>3388</v>
      </c>
      <c r="H598" s="82" t="s">
        <v>1491</v>
      </c>
      <c r="I598" s="67">
        <v>1</v>
      </c>
      <c r="J598" s="67">
        <v>1</v>
      </c>
      <c r="K598" s="88" t="s">
        <v>1492</v>
      </c>
      <c r="L598" s="88" t="s">
        <v>1493</v>
      </c>
      <c r="M598" s="67">
        <v>2013</v>
      </c>
      <c r="N598" s="97" t="s">
        <v>1789</v>
      </c>
      <c r="O598" s="77" t="s">
        <v>2585</v>
      </c>
    </row>
    <row r="599" spans="1:15">
      <c r="A599" s="64">
        <v>598</v>
      </c>
      <c r="B599" s="65" t="s">
        <v>306</v>
      </c>
      <c r="C599" s="88" t="s">
        <v>1442</v>
      </c>
      <c r="D599" s="92">
        <v>346.24</v>
      </c>
      <c r="E599" s="92" t="s">
        <v>2394</v>
      </c>
      <c r="F599" s="66" t="s">
        <v>4038</v>
      </c>
      <c r="G599" s="66" t="s">
        <v>3389</v>
      </c>
      <c r="H599" s="82" t="s">
        <v>359</v>
      </c>
      <c r="I599" s="67">
        <v>1</v>
      </c>
      <c r="J599" s="67">
        <v>1</v>
      </c>
      <c r="K599" s="88" t="s">
        <v>360</v>
      </c>
      <c r="L599" s="88" t="s">
        <v>1493</v>
      </c>
      <c r="M599" s="67">
        <v>2013</v>
      </c>
      <c r="N599" s="97" t="s">
        <v>1786</v>
      </c>
      <c r="O599" s="77" t="s">
        <v>2585</v>
      </c>
    </row>
    <row r="600" spans="1:15" ht="25.5">
      <c r="A600" s="64">
        <v>599</v>
      </c>
      <c r="B600" s="65" t="s">
        <v>306</v>
      </c>
      <c r="C600" s="88" t="s">
        <v>1496</v>
      </c>
      <c r="D600" s="92" t="s">
        <v>2395</v>
      </c>
      <c r="E600" s="92" t="s">
        <v>2396</v>
      </c>
      <c r="F600" s="66" t="s">
        <v>4039</v>
      </c>
      <c r="G600" s="66" t="s">
        <v>3390</v>
      </c>
      <c r="H600" s="82" t="s">
        <v>361</v>
      </c>
      <c r="I600" s="67">
        <v>1</v>
      </c>
      <c r="J600" s="67">
        <v>1</v>
      </c>
      <c r="K600" s="88" t="s">
        <v>362</v>
      </c>
      <c r="L600" s="88" t="s">
        <v>320</v>
      </c>
      <c r="M600" s="67">
        <v>2011</v>
      </c>
      <c r="N600" s="97" t="s">
        <v>1787</v>
      </c>
      <c r="O600" s="77" t="s">
        <v>2585</v>
      </c>
    </row>
    <row r="601" spans="1:15" ht="25.5">
      <c r="A601" s="64">
        <v>600</v>
      </c>
      <c r="B601" s="65" t="s">
        <v>306</v>
      </c>
      <c r="C601" s="88" t="s">
        <v>1469</v>
      </c>
      <c r="D601" s="92" t="s">
        <v>2397</v>
      </c>
      <c r="E601" s="92" t="s">
        <v>2398</v>
      </c>
      <c r="F601" s="66" t="s">
        <v>4040</v>
      </c>
      <c r="G601" s="66" t="s">
        <v>3391</v>
      </c>
      <c r="H601" s="82" t="s">
        <v>1470</v>
      </c>
      <c r="I601" s="67">
        <v>1</v>
      </c>
      <c r="J601" s="67">
        <v>1</v>
      </c>
      <c r="K601" s="88" t="s">
        <v>1471</v>
      </c>
      <c r="L601" s="88" t="s">
        <v>1445</v>
      </c>
      <c r="M601" s="67">
        <v>2013</v>
      </c>
      <c r="N601" s="97" t="s">
        <v>1788</v>
      </c>
      <c r="O601" s="77" t="s">
        <v>2585</v>
      </c>
    </row>
    <row r="602" spans="1:15">
      <c r="A602" s="64">
        <v>601</v>
      </c>
      <c r="B602" s="65" t="s">
        <v>306</v>
      </c>
      <c r="C602" s="88" t="s">
        <v>1320</v>
      </c>
      <c r="D602" s="92" t="s">
        <v>2316</v>
      </c>
      <c r="E602" s="92" t="s">
        <v>2399</v>
      </c>
      <c r="F602" s="66" t="s">
        <v>4041</v>
      </c>
      <c r="G602" s="66" t="s">
        <v>3392</v>
      </c>
      <c r="H602" s="82" t="s">
        <v>4767</v>
      </c>
      <c r="I602" s="67">
        <v>1</v>
      </c>
      <c r="J602" s="67">
        <v>1</v>
      </c>
      <c r="K602" s="88" t="s">
        <v>364</v>
      </c>
      <c r="L602" s="88" t="s">
        <v>320</v>
      </c>
      <c r="M602" s="67">
        <v>2010</v>
      </c>
      <c r="N602" s="99" t="s">
        <v>4768</v>
      </c>
      <c r="O602" s="77" t="s">
        <v>2585</v>
      </c>
    </row>
    <row r="603" spans="1:15" ht="25.5">
      <c r="A603" s="64">
        <v>602</v>
      </c>
      <c r="B603" s="65" t="s">
        <v>306</v>
      </c>
      <c r="C603" s="88" t="s">
        <v>1511</v>
      </c>
      <c r="D603" s="92" t="s">
        <v>2400</v>
      </c>
      <c r="E603" s="92" t="s">
        <v>2401</v>
      </c>
      <c r="F603" s="66" t="s">
        <v>4042</v>
      </c>
      <c r="G603" s="66" t="s">
        <v>3393</v>
      </c>
      <c r="H603" s="82" t="s">
        <v>298</v>
      </c>
      <c r="I603" s="67">
        <v>1</v>
      </c>
      <c r="J603" s="67">
        <v>1</v>
      </c>
      <c r="K603" s="88" t="s">
        <v>299</v>
      </c>
      <c r="L603" s="88" t="s">
        <v>1445</v>
      </c>
      <c r="M603" s="67">
        <v>2013</v>
      </c>
      <c r="N603" s="97" t="s">
        <v>1790</v>
      </c>
      <c r="O603" s="77" t="s">
        <v>2585</v>
      </c>
    </row>
    <row r="604" spans="1:15">
      <c r="A604" s="64">
        <v>603</v>
      </c>
      <c r="B604" s="65" t="s">
        <v>306</v>
      </c>
      <c r="C604" s="88" t="s">
        <v>1442</v>
      </c>
      <c r="D604" s="92" t="s">
        <v>2402</v>
      </c>
      <c r="E604" s="92" t="s">
        <v>2403</v>
      </c>
      <c r="F604" s="66" t="s">
        <v>4043</v>
      </c>
      <c r="G604" s="66" t="s">
        <v>3394</v>
      </c>
      <c r="H604" s="82" t="s">
        <v>365</v>
      </c>
      <c r="I604" s="67">
        <v>1</v>
      </c>
      <c r="J604" s="67">
        <v>1</v>
      </c>
      <c r="K604" s="88" t="s">
        <v>366</v>
      </c>
      <c r="L604" s="88" t="s">
        <v>1445</v>
      </c>
      <c r="M604" s="67">
        <v>2013</v>
      </c>
      <c r="N604" s="97" t="s">
        <v>1791</v>
      </c>
      <c r="O604" s="77" t="s">
        <v>2585</v>
      </c>
    </row>
    <row r="605" spans="1:15">
      <c r="A605" s="64">
        <v>604</v>
      </c>
      <c r="B605" s="65" t="s">
        <v>306</v>
      </c>
      <c r="C605" s="88" t="s">
        <v>1511</v>
      </c>
      <c r="D605" s="92">
        <v>973.7</v>
      </c>
      <c r="E605" s="92" t="s">
        <v>2404</v>
      </c>
      <c r="F605" s="66" t="s">
        <v>4044</v>
      </c>
      <c r="G605" s="66" t="s">
        <v>3395</v>
      </c>
      <c r="H605" s="82" t="s">
        <v>367</v>
      </c>
      <c r="I605" s="67">
        <v>1</v>
      </c>
      <c r="J605" s="67">
        <v>1</v>
      </c>
      <c r="K605" s="88" t="s">
        <v>368</v>
      </c>
      <c r="L605" s="88" t="s">
        <v>1445</v>
      </c>
      <c r="M605" s="67">
        <v>2011</v>
      </c>
      <c r="N605" s="97" t="s">
        <v>1792</v>
      </c>
      <c r="O605" s="77" t="s">
        <v>2585</v>
      </c>
    </row>
    <row r="606" spans="1:15">
      <c r="A606" s="64">
        <v>605</v>
      </c>
      <c r="B606" s="65" t="s">
        <v>306</v>
      </c>
      <c r="C606" s="88" t="s">
        <v>398</v>
      </c>
      <c r="D606" s="92" t="s">
        <v>2405</v>
      </c>
      <c r="E606" s="92" t="s">
        <v>2406</v>
      </c>
      <c r="F606" s="66" t="s">
        <v>4045</v>
      </c>
      <c r="G606" s="66" t="s">
        <v>3396</v>
      </c>
      <c r="H606" s="82" t="s">
        <v>4769</v>
      </c>
      <c r="I606" s="67">
        <v>1</v>
      </c>
      <c r="J606" s="67">
        <v>2</v>
      </c>
      <c r="K606" s="88" t="s">
        <v>301</v>
      </c>
      <c r="L606" s="88" t="s">
        <v>1597</v>
      </c>
      <c r="M606" s="67">
        <v>2013</v>
      </c>
      <c r="N606" s="99" t="s">
        <v>4770</v>
      </c>
      <c r="O606" s="77" t="s">
        <v>2585</v>
      </c>
    </row>
    <row r="607" spans="1:15">
      <c r="A607" s="64">
        <v>606</v>
      </c>
      <c r="B607" s="65" t="s">
        <v>306</v>
      </c>
      <c r="C607" s="88" t="s">
        <v>1499</v>
      </c>
      <c r="D607" s="92" t="s">
        <v>2407</v>
      </c>
      <c r="E607" s="92" t="s">
        <v>2408</v>
      </c>
      <c r="F607" s="66" t="s">
        <v>4046</v>
      </c>
      <c r="G607" s="66" t="s">
        <v>3397</v>
      </c>
      <c r="H607" s="82" t="s">
        <v>371</v>
      </c>
      <c r="I607" s="67">
        <v>1</v>
      </c>
      <c r="J607" s="67">
        <v>1</v>
      </c>
      <c r="K607" s="88" t="s">
        <v>372</v>
      </c>
      <c r="L607" s="88" t="s">
        <v>170</v>
      </c>
      <c r="M607" s="67">
        <v>2013</v>
      </c>
      <c r="N607" s="97" t="s">
        <v>1793</v>
      </c>
      <c r="O607" s="77" t="s">
        <v>2585</v>
      </c>
    </row>
    <row r="608" spans="1:15">
      <c r="A608" s="64">
        <v>607</v>
      </c>
      <c r="B608" s="65" t="s">
        <v>1107</v>
      </c>
      <c r="C608" s="88" t="s">
        <v>369</v>
      </c>
      <c r="D608" s="92" t="s">
        <v>2409</v>
      </c>
      <c r="E608" s="92" t="s">
        <v>2410</v>
      </c>
      <c r="F608" s="66" t="s">
        <v>4047</v>
      </c>
      <c r="G608" s="66" t="s">
        <v>3398</v>
      </c>
      <c r="H608" s="82" t="s">
        <v>4771</v>
      </c>
      <c r="I608" s="67">
        <v>1</v>
      </c>
      <c r="J608" s="67">
        <v>1</v>
      </c>
      <c r="K608" s="88" t="s">
        <v>4612</v>
      </c>
      <c r="L608" s="88" t="s">
        <v>170</v>
      </c>
      <c r="M608" s="67">
        <v>2011</v>
      </c>
      <c r="N608" s="99" t="s">
        <v>4772</v>
      </c>
      <c r="O608" s="77" t="s">
        <v>2585</v>
      </c>
    </row>
    <row r="609" spans="1:15" ht="25.5">
      <c r="A609" s="64">
        <v>608</v>
      </c>
      <c r="B609" s="65" t="s">
        <v>1107</v>
      </c>
      <c r="C609" s="88" t="s">
        <v>1107</v>
      </c>
      <c r="D609" s="92" t="s">
        <v>2411</v>
      </c>
      <c r="E609" s="92" t="s">
        <v>2412</v>
      </c>
      <c r="F609" s="66" t="s">
        <v>4048</v>
      </c>
      <c r="G609" s="66" t="s">
        <v>3399</v>
      </c>
      <c r="H609" s="82" t="s">
        <v>4773</v>
      </c>
      <c r="I609" s="67">
        <v>1</v>
      </c>
      <c r="J609" s="67">
        <v>1</v>
      </c>
      <c r="K609" s="88" t="s">
        <v>1269</v>
      </c>
      <c r="L609" s="88" t="s">
        <v>170</v>
      </c>
      <c r="M609" s="67">
        <v>2012</v>
      </c>
      <c r="N609" s="99" t="s">
        <v>4774</v>
      </c>
      <c r="O609" s="77" t="s">
        <v>2585</v>
      </c>
    </row>
    <row r="610" spans="1:15" ht="25.5">
      <c r="A610" s="64">
        <v>609</v>
      </c>
      <c r="B610" s="65" t="s">
        <v>1107</v>
      </c>
      <c r="C610" s="88" t="s">
        <v>369</v>
      </c>
      <c r="D610" s="92" t="s">
        <v>2413</v>
      </c>
      <c r="E610" s="92" t="s">
        <v>2414</v>
      </c>
      <c r="F610" s="66" t="s">
        <v>4049</v>
      </c>
      <c r="G610" s="66" t="s">
        <v>3400</v>
      </c>
      <c r="H610" s="82" t="s">
        <v>4775</v>
      </c>
      <c r="I610" s="67">
        <v>1</v>
      </c>
      <c r="J610" s="67">
        <v>1</v>
      </c>
      <c r="K610" s="88" t="s">
        <v>381</v>
      </c>
      <c r="L610" s="88" t="s">
        <v>170</v>
      </c>
      <c r="M610" s="67">
        <v>2011</v>
      </c>
      <c r="N610" s="99" t="s">
        <v>4776</v>
      </c>
      <c r="O610" s="77" t="s">
        <v>2585</v>
      </c>
    </row>
    <row r="611" spans="1:15">
      <c r="A611" s="64">
        <v>610</v>
      </c>
      <c r="B611" s="65" t="s">
        <v>1107</v>
      </c>
      <c r="C611" s="88" t="s">
        <v>1107</v>
      </c>
      <c r="D611" s="92" t="s">
        <v>2415</v>
      </c>
      <c r="E611" s="92" t="s">
        <v>2416</v>
      </c>
      <c r="F611" s="66" t="s">
        <v>4050</v>
      </c>
      <c r="G611" s="66" t="s">
        <v>3401</v>
      </c>
      <c r="H611" s="82" t="s">
        <v>1108</v>
      </c>
      <c r="I611" s="67">
        <v>1</v>
      </c>
      <c r="J611" s="67">
        <v>2</v>
      </c>
      <c r="K611" s="88" t="s">
        <v>1109</v>
      </c>
      <c r="L611" s="88" t="s">
        <v>170</v>
      </c>
      <c r="M611" s="67">
        <v>2012</v>
      </c>
      <c r="N611" s="97" t="s">
        <v>1785</v>
      </c>
      <c r="O611" s="77" t="s">
        <v>2585</v>
      </c>
    </row>
    <row r="612" spans="1:15">
      <c r="A612" s="64">
        <v>611</v>
      </c>
      <c r="B612" s="65" t="s">
        <v>1107</v>
      </c>
      <c r="C612" s="88" t="s">
        <v>1107</v>
      </c>
      <c r="D612" s="92" t="s">
        <v>2417</v>
      </c>
      <c r="E612" s="92" t="s">
        <v>2418</v>
      </c>
      <c r="F612" s="66" t="s">
        <v>4051</v>
      </c>
      <c r="G612" s="66" t="s">
        <v>3402</v>
      </c>
      <c r="H612" s="82" t="s">
        <v>1307</v>
      </c>
      <c r="I612" s="67">
        <v>1</v>
      </c>
      <c r="J612" s="67">
        <v>1</v>
      </c>
      <c r="K612" s="88" t="s">
        <v>1308</v>
      </c>
      <c r="L612" s="88" t="s">
        <v>170</v>
      </c>
      <c r="M612" s="67">
        <v>2012</v>
      </c>
      <c r="N612" s="97" t="s">
        <v>1784</v>
      </c>
      <c r="O612" s="77" t="s">
        <v>2585</v>
      </c>
    </row>
    <row r="613" spans="1:15" ht="25.5">
      <c r="A613" s="64">
        <v>612</v>
      </c>
      <c r="B613" s="65" t="s">
        <v>1107</v>
      </c>
      <c r="C613" s="88" t="s">
        <v>1107</v>
      </c>
      <c r="D613" s="92" t="s">
        <v>2419</v>
      </c>
      <c r="E613" s="92" t="s">
        <v>2420</v>
      </c>
      <c r="F613" s="66" t="s">
        <v>4052</v>
      </c>
      <c r="G613" s="66" t="s">
        <v>3403</v>
      </c>
      <c r="H613" s="82" t="s">
        <v>382</v>
      </c>
      <c r="I613" s="67">
        <v>1</v>
      </c>
      <c r="J613" s="67">
        <v>1</v>
      </c>
      <c r="K613" s="88" t="s">
        <v>383</v>
      </c>
      <c r="L613" s="88" t="s">
        <v>1445</v>
      </c>
      <c r="M613" s="67">
        <v>2013</v>
      </c>
      <c r="N613" s="97" t="s">
        <v>1783</v>
      </c>
      <c r="O613" s="77" t="s">
        <v>2585</v>
      </c>
    </row>
    <row r="614" spans="1:15">
      <c r="A614" s="64">
        <v>613</v>
      </c>
      <c r="B614" s="65" t="s">
        <v>1107</v>
      </c>
      <c r="C614" s="88" t="s">
        <v>384</v>
      </c>
      <c r="D614" s="92" t="s">
        <v>2421</v>
      </c>
      <c r="E614" s="92" t="s">
        <v>2422</v>
      </c>
      <c r="F614" s="66" t="s">
        <v>4053</v>
      </c>
      <c r="G614" s="66" t="s">
        <v>3404</v>
      </c>
      <c r="H614" s="82" t="s">
        <v>385</v>
      </c>
      <c r="I614" s="67">
        <v>1</v>
      </c>
      <c r="J614" s="67">
        <v>1</v>
      </c>
      <c r="K614" s="88" t="s">
        <v>829</v>
      </c>
      <c r="L614" s="88" t="s">
        <v>1445</v>
      </c>
      <c r="M614" s="67">
        <v>2012</v>
      </c>
      <c r="N614" s="97" t="s">
        <v>1782</v>
      </c>
      <c r="O614" s="77" t="s">
        <v>2585</v>
      </c>
    </row>
    <row r="615" spans="1:15">
      <c r="A615" s="64">
        <v>614</v>
      </c>
      <c r="B615" s="65" t="s">
        <v>1107</v>
      </c>
      <c r="C615" s="88" t="s">
        <v>369</v>
      </c>
      <c r="D615" s="92" t="s">
        <v>2423</v>
      </c>
      <c r="E615" s="92" t="s">
        <v>2424</v>
      </c>
      <c r="F615" s="66" t="s">
        <v>4054</v>
      </c>
      <c r="G615" s="66" t="s">
        <v>3405</v>
      </c>
      <c r="H615" s="82" t="s">
        <v>370</v>
      </c>
      <c r="I615" s="67">
        <v>1</v>
      </c>
      <c r="J615" s="67">
        <v>1</v>
      </c>
      <c r="K615" s="88" t="s">
        <v>4613</v>
      </c>
      <c r="L615" s="88" t="s">
        <v>170</v>
      </c>
      <c r="M615" s="67">
        <v>2013</v>
      </c>
      <c r="N615" s="99" t="s">
        <v>1781</v>
      </c>
      <c r="O615" s="77" t="s">
        <v>2585</v>
      </c>
    </row>
    <row r="616" spans="1:15">
      <c r="A616" s="64">
        <v>615</v>
      </c>
      <c r="B616" s="65" t="s">
        <v>1446</v>
      </c>
      <c r="C616" s="88" t="s">
        <v>167</v>
      </c>
      <c r="D616" s="92">
        <v>546</v>
      </c>
      <c r="E616" s="92" t="s">
        <v>2425</v>
      </c>
      <c r="F616" s="66" t="s">
        <v>4055</v>
      </c>
      <c r="G616" s="66" t="s">
        <v>3406</v>
      </c>
      <c r="H616" s="82" t="s">
        <v>4777</v>
      </c>
      <c r="I616" s="67">
        <v>4</v>
      </c>
      <c r="J616" s="67">
        <v>1</v>
      </c>
      <c r="K616" s="88" t="s">
        <v>4614</v>
      </c>
      <c r="L616" s="88" t="s">
        <v>170</v>
      </c>
      <c r="M616" s="101">
        <v>2014</v>
      </c>
      <c r="N616" s="112" t="s">
        <v>4806</v>
      </c>
      <c r="O616" s="77" t="s">
        <v>2585</v>
      </c>
    </row>
    <row r="617" spans="1:15">
      <c r="A617" s="64"/>
      <c r="B617" s="65"/>
      <c r="C617" s="88"/>
      <c r="D617" s="92"/>
      <c r="E617" s="92"/>
      <c r="F617" s="69" t="s">
        <v>3916</v>
      </c>
      <c r="G617" s="69" t="s">
        <v>3915</v>
      </c>
      <c r="H617" s="83" t="s">
        <v>4802</v>
      </c>
      <c r="I617" s="67"/>
      <c r="J617" s="67"/>
      <c r="K617" s="88"/>
      <c r="L617" s="88"/>
      <c r="M617" s="101">
        <v>2014</v>
      </c>
      <c r="N617" s="99" t="s">
        <v>4804</v>
      </c>
      <c r="O617" s="77"/>
    </row>
    <row r="618" spans="1:15">
      <c r="A618" s="64"/>
      <c r="B618" s="65"/>
      <c r="C618" s="88"/>
      <c r="D618" s="92"/>
      <c r="E618" s="92"/>
      <c r="F618" s="69" t="s">
        <v>3918</v>
      </c>
      <c r="G618" s="69" t="s">
        <v>3917</v>
      </c>
      <c r="H618" s="83" t="s">
        <v>4803</v>
      </c>
      <c r="I618" s="67"/>
      <c r="J618" s="67"/>
      <c r="K618" s="88"/>
      <c r="L618" s="88"/>
      <c r="M618" s="101">
        <v>2014</v>
      </c>
      <c r="N618" s="99" t="s">
        <v>4805</v>
      </c>
      <c r="O618" s="77"/>
    </row>
    <row r="619" spans="1:15" ht="25.5">
      <c r="A619" s="64">
        <v>616</v>
      </c>
      <c r="B619" s="65" t="s">
        <v>1446</v>
      </c>
      <c r="C619" s="88" t="s">
        <v>1447</v>
      </c>
      <c r="D619" s="92">
        <v>530.12</v>
      </c>
      <c r="E619" s="92" t="s">
        <v>2426</v>
      </c>
      <c r="F619" s="66" t="s">
        <v>4056</v>
      </c>
      <c r="G619" s="66" t="s">
        <v>3407</v>
      </c>
      <c r="H619" s="82" t="s">
        <v>1448</v>
      </c>
      <c r="I619" s="67">
        <v>1</v>
      </c>
      <c r="J619" s="67">
        <v>1</v>
      </c>
      <c r="K619" s="88" t="s">
        <v>1449</v>
      </c>
      <c r="L619" s="88" t="s">
        <v>1445</v>
      </c>
      <c r="M619" s="67">
        <v>2011</v>
      </c>
      <c r="N619" s="97" t="s">
        <v>4723</v>
      </c>
      <c r="O619" s="77" t="s">
        <v>2585</v>
      </c>
    </row>
    <row r="620" spans="1:15">
      <c r="A620" s="64">
        <v>617</v>
      </c>
      <c r="B620" s="65" t="s">
        <v>1446</v>
      </c>
      <c r="C620" s="88" t="s">
        <v>1447</v>
      </c>
      <c r="D620" s="92" t="s">
        <v>2427</v>
      </c>
      <c r="E620" s="92" t="s">
        <v>2428</v>
      </c>
      <c r="F620" s="66" t="s">
        <v>4057</v>
      </c>
      <c r="G620" s="66" t="s">
        <v>3408</v>
      </c>
      <c r="H620" s="82" t="s">
        <v>4778</v>
      </c>
      <c r="I620" s="67">
        <v>1</v>
      </c>
      <c r="J620" s="67">
        <v>1</v>
      </c>
      <c r="K620" s="88" t="s">
        <v>1475</v>
      </c>
      <c r="L620" s="88" t="s">
        <v>1445</v>
      </c>
      <c r="M620" s="67">
        <v>2013</v>
      </c>
      <c r="N620" s="97" t="str">
        <f>HYPERLINK("http://doi.org/10.4159/harvard.9780674073623")</f>
        <v>http://doi.org/10.4159/harvard.9780674073623</v>
      </c>
      <c r="O620" s="77" t="s">
        <v>2585</v>
      </c>
    </row>
    <row r="621" spans="1:15">
      <c r="A621" s="64">
        <v>618</v>
      </c>
      <c r="B621" s="65" t="s">
        <v>1446</v>
      </c>
      <c r="C621" s="88" t="s">
        <v>1447</v>
      </c>
      <c r="D621" s="92" t="s">
        <v>2429</v>
      </c>
      <c r="E621" s="92" t="s">
        <v>2430</v>
      </c>
      <c r="F621" s="66" t="s">
        <v>4058</v>
      </c>
      <c r="G621" s="66" t="s">
        <v>3409</v>
      </c>
      <c r="H621" s="82" t="s">
        <v>604</v>
      </c>
      <c r="I621" s="67">
        <v>1</v>
      </c>
      <c r="J621" s="67">
        <v>1</v>
      </c>
      <c r="K621" s="88" t="s">
        <v>605</v>
      </c>
      <c r="L621" s="88" t="s">
        <v>1445</v>
      </c>
      <c r="M621" s="67">
        <v>2011</v>
      </c>
      <c r="N621" s="97" t="s">
        <v>4724</v>
      </c>
      <c r="O621" s="77" t="s">
        <v>2585</v>
      </c>
    </row>
    <row r="622" spans="1:15">
      <c r="A622" s="64">
        <v>619</v>
      </c>
      <c r="B622" s="65" t="s">
        <v>1446</v>
      </c>
      <c r="C622" s="88" t="s">
        <v>1476</v>
      </c>
      <c r="D622" s="92">
        <v>616.452</v>
      </c>
      <c r="E622" s="92" t="s">
        <v>2431</v>
      </c>
      <c r="F622" s="66" t="s">
        <v>4059</v>
      </c>
      <c r="G622" s="66" t="s">
        <v>3410</v>
      </c>
      <c r="H622" s="82" t="s">
        <v>1505</v>
      </c>
      <c r="I622" s="67">
        <v>1</v>
      </c>
      <c r="J622" s="67">
        <v>1</v>
      </c>
      <c r="K622" s="88" t="s">
        <v>1506</v>
      </c>
      <c r="L622" s="88" t="s">
        <v>1445</v>
      </c>
      <c r="M622" s="67">
        <v>2013</v>
      </c>
      <c r="N622" s="97" t="s">
        <v>4725</v>
      </c>
      <c r="O622" s="77" t="s">
        <v>2585</v>
      </c>
    </row>
    <row r="623" spans="1:15" ht="25.5">
      <c r="A623" s="64">
        <v>620</v>
      </c>
      <c r="B623" s="65" t="s">
        <v>1446</v>
      </c>
      <c r="C623" s="88" t="s">
        <v>167</v>
      </c>
      <c r="D623" s="92" t="s">
        <v>4488</v>
      </c>
      <c r="E623" s="92" t="s">
        <v>2432</v>
      </c>
      <c r="F623" s="66" t="s">
        <v>4060</v>
      </c>
      <c r="G623" s="66" t="s">
        <v>3411</v>
      </c>
      <c r="H623" s="82" t="s">
        <v>1507</v>
      </c>
      <c r="I623" s="67">
        <v>1</v>
      </c>
      <c r="J623" s="67">
        <v>1</v>
      </c>
      <c r="K623" s="88" t="s">
        <v>1508</v>
      </c>
      <c r="L623" s="88" t="s">
        <v>170</v>
      </c>
      <c r="M623" s="67">
        <v>2012</v>
      </c>
      <c r="N623" s="97" t="s">
        <v>4726</v>
      </c>
      <c r="O623" s="77" t="s">
        <v>2585</v>
      </c>
    </row>
    <row r="624" spans="1:15">
      <c r="A624" s="64">
        <v>621</v>
      </c>
      <c r="B624" s="65" t="s">
        <v>1446</v>
      </c>
      <c r="C624" s="88" t="s">
        <v>1509</v>
      </c>
      <c r="D624" s="92" t="s">
        <v>2433</v>
      </c>
      <c r="E624" s="92" t="s">
        <v>2434</v>
      </c>
      <c r="F624" s="66" t="s">
        <v>4061</v>
      </c>
      <c r="G624" s="66" t="s">
        <v>3412</v>
      </c>
      <c r="H624" s="82" t="s">
        <v>1510</v>
      </c>
      <c r="I624" s="67">
        <v>1</v>
      </c>
      <c r="J624" s="67">
        <v>1</v>
      </c>
      <c r="K624" s="88" t="s">
        <v>728</v>
      </c>
      <c r="L624" s="88" t="s">
        <v>170</v>
      </c>
      <c r="M624" s="67">
        <v>2009</v>
      </c>
      <c r="N624" s="97" t="s">
        <v>4727</v>
      </c>
      <c r="O624" s="77" t="s">
        <v>2585</v>
      </c>
    </row>
    <row r="625" spans="1:15">
      <c r="A625" s="64">
        <v>622</v>
      </c>
      <c r="B625" s="65" t="s">
        <v>1446</v>
      </c>
      <c r="C625" s="88" t="s">
        <v>1476</v>
      </c>
      <c r="D625" s="92" t="s">
        <v>2435</v>
      </c>
      <c r="E625" s="92" t="s">
        <v>2436</v>
      </c>
      <c r="F625" s="66" t="s">
        <v>4062</v>
      </c>
      <c r="G625" s="66" t="s">
        <v>3413</v>
      </c>
      <c r="H625" s="82" t="s">
        <v>4779</v>
      </c>
      <c r="I625" s="67">
        <v>1</v>
      </c>
      <c r="J625" s="67">
        <v>1</v>
      </c>
      <c r="K625" s="88" t="s">
        <v>1478</v>
      </c>
      <c r="L625" s="88" t="s">
        <v>170</v>
      </c>
      <c r="M625" s="67">
        <v>2013</v>
      </c>
      <c r="N625" s="99" t="s">
        <v>4780</v>
      </c>
      <c r="O625" s="77" t="s">
        <v>2585</v>
      </c>
    </row>
    <row r="626" spans="1:15">
      <c r="A626" s="64">
        <v>623</v>
      </c>
      <c r="B626" s="65" t="s">
        <v>1446</v>
      </c>
      <c r="C626" s="88" t="s">
        <v>606</v>
      </c>
      <c r="D626" s="92">
        <v>572.43579999999997</v>
      </c>
      <c r="E626" s="92" t="s">
        <v>2437</v>
      </c>
      <c r="F626" s="66" t="s">
        <v>4063</v>
      </c>
      <c r="G626" s="66" t="s">
        <v>3414</v>
      </c>
      <c r="H626" s="82" t="s">
        <v>607</v>
      </c>
      <c r="I626" s="67">
        <v>1</v>
      </c>
      <c r="J626" s="67">
        <v>1</v>
      </c>
      <c r="K626" s="88" t="s">
        <v>4615</v>
      </c>
      <c r="L626" s="88" t="s">
        <v>1445</v>
      </c>
      <c r="M626" s="67">
        <v>2013</v>
      </c>
      <c r="N626" s="99" t="s">
        <v>4941</v>
      </c>
      <c r="O626" s="77" t="s">
        <v>2585</v>
      </c>
    </row>
    <row r="627" spans="1:15">
      <c r="A627" s="64">
        <v>624</v>
      </c>
      <c r="B627" s="65" t="s">
        <v>1446</v>
      </c>
      <c r="C627" s="88" t="s">
        <v>167</v>
      </c>
      <c r="D627" s="92" t="s">
        <v>2438</v>
      </c>
      <c r="E627" s="92" t="s">
        <v>2439</v>
      </c>
      <c r="F627" s="66" t="s">
        <v>4064</v>
      </c>
      <c r="G627" s="66" t="s">
        <v>3415</v>
      </c>
      <c r="H627" s="82" t="s">
        <v>388</v>
      </c>
      <c r="I627" s="67">
        <v>1</v>
      </c>
      <c r="J627" s="67">
        <v>1</v>
      </c>
      <c r="K627" s="88" t="s">
        <v>389</v>
      </c>
      <c r="L627" s="88" t="s">
        <v>170</v>
      </c>
      <c r="M627" s="67">
        <v>2013</v>
      </c>
      <c r="N627" s="97" t="s">
        <v>4942</v>
      </c>
      <c r="O627" s="77" t="s">
        <v>2585</v>
      </c>
    </row>
    <row r="628" spans="1:15">
      <c r="A628" s="64">
        <v>625</v>
      </c>
      <c r="B628" s="65" t="s">
        <v>1446</v>
      </c>
      <c r="C628" s="88" t="s">
        <v>171</v>
      </c>
      <c r="D628" s="92" t="s">
        <v>2440</v>
      </c>
      <c r="E628" s="92" t="s">
        <v>2441</v>
      </c>
      <c r="F628" s="66" t="s">
        <v>4065</v>
      </c>
      <c r="G628" s="66" t="s">
        <v>3416</v>
      </c>
      <c r="H628" s="82" t="s">
        <v>1521</v>
      </c>
      <c r="I628" s="67">
        <v>1</v>
      </c>
      <c r="J628" s="67">
        <v>1</v>
      </c>
      <c r="K628" s="88" t="s">
        <v>1522</v>
      </c>
      <c r="L628" s="88" t="s">
        <v>170</v>
      </c>
      <c r="M628" s="67">
        <v>2012</v>
      </c>
      <c r="N628" s="97" t="s">
        <v>4943</v>
      </c>
      <c r="O628" s="77" t="s">
        <v>2585</v>
      </c>
    </row>
    <row r="629" spans="1:15">
      <c r="A629" s="64">
        <v>626</v>
      </c>
      <c r="B629" s="65" t="s">
        <v>1446</v>
      </c>
      <c r="C629" s="88" t="s">
        <v>171</v>
      </c>
      <c r="D629" s="92" t="s">
        <v>2442</v>
      </c>
      <c r="E629" s="92" t="s">
        <v>2443</v>
      </c>
      <c r="F629" s="66" t="s">
        <v>4066</v>
      </c>
      <c r="G629" s="66" t="s">
        <v>3417</v>
      </c>
      <c r="H629" s="82" t="s">
        <v>1106</v>
      </c>
      <c r="I629" s="67">
        <v>1</v>
      </c>
      <c r="J629" s="67">
        <v>1</v>
      </c>
      <c r="K629" s="88" t="s">
        <v>729</v>
      </c>
      <c r="L629" s="88" t="s">
        <v>170</v>
      </c>
      <c r="M629" s="67">
        <v>2013</v>
      </c>
      <c r="N629" s="97" t="s">
        <v>4944</v>
      </c>
      <c r="O629" s="77" t="s">
        <v>2585</v>
      </c>
    </row>
    <row r="630" spans="1:15">
      <c r="A630" s="64">
        <v>627</v>
      </c>
      <c r="B630" s="65" t="s">
        <v>1446</v>
      </c>
      <c r="C630" s="88" t="s">
        <v>1447</v>
      </c>
      <c r="D630" s="92" t="s">
        <v>2444</v>
      </c>
      <c r="E630" s="92" t="s">
        <v>2445</v>
      </c>
      <c r="F630" s="66" t="s">
        <v>4067</v>
      </c>
      <c r="G630" s="66" t="s">
        <v>3418</v>
      </c>
      <c r="H630" s="82" t="s">
        <v>1531</v>
      </c>
      <c r="I630" s="67">
        <v>1</v>
      </c>
      <c r="J630" s="67">
        <v>1</v>
      </c>
      <c r="K630" s="88" t="s">
        <v>1532</v>
      </c>
      <c r="L630" s="88" t="s">
        <v>170</v>
      </c>
      <c r="M630" s="67">
        <v>2012</v>
      </c>
      <c r="N630" s="97" t="s">
        <v>4945</v>
      </c>
      <c r="O630" s="77" t="s">
        <v>2585</v>
      </c>
    </row>
    <row r="631" spans="1:15">
      <c r="A631" s="64">
        <v>628</v>
      </c>
      <c r="B631" s="65" t="s">
        <v>1446</v>
      </c>
      <c r="C631" s="88" t="s">
        <v>1476</v>
      </c>
      <c r="D631" s="92">
        <v>581.47</v>
      </c>
      <c r="E631" s="92" t="s">
        <v>2446</v>
      </c>
      <c r="F631" s="66" t="s">
        <v>4068</v>
      </c>
      <c r="G631" s="66" t="s">
        <v>3419</v>
      </c>
      <c r="H631" s="82" t="s">
        <v>1533</v>
      </c>
      <c r="I631" s="67">
        <v>1</v>
      </c>
      <c r="J631" s="67">
        <v>1</v>
      </c>
      <c r="K631" s="88" t="s">
        <v>1534</v>
      </c>
      <c r="L631" s="88" t="s">
        <v>1445</v>
      </c>
      <c r="M631" s="67">
        <v>2013</v>
      </c>
      <c r="N631" s="97" t="s">
        <v>4946</v>
      </c>
      <c r="O631" s="77" t="s">
        <v>2585</v>
      </c>
    </row>
    <row r="632" spans="1:15" ht="25.5">
      <c r="A632" s="64">
        <v>629</v>
      </c>
      <c r="B632" s="65" t="s">
        <v>1446</v>
      </c>
      <c r="C632" s="88" t="s">
        <v>608</v>
      </c>
      <c r="D632" s="92" t="s">
        <v>2155</v>
      </c>
      <c r="E632" s="92" t="s">
        <v>2447</v>
      </c>
      <c r="F632" s="66" t="s">
        <v>4069</v>
      </c>
      <c r="G632" s="66" t="s">
        <v>3420</v>
      </c>
      <c r="H632" s="82" t="s">
        <v>609</v>
      </c>
      <c r="I632" s="67">
        <v>1</v>
      </c>
      <c r="J632" s="67">
        <v>1</v>
      </c>
      <c r="K632" s="88" t="s">
        <v>730</v>
      </c>
      <c r="L632" s="88" t="s">
        <v>1117</v>
      </c>
      <c r="M632" s="67">
        <v>2012</v>
      </c>
      <c r="N632" s="97" t="s">
        <v>4947</v>
      </c>
      <c r="O632" s="77" t="s">
        <v>2585</v>
      </c>
    </row>
    <row r="633" spans="1:15" ht="25.5">
      <c r="A633" s="64">
        <v>630</v>
      </c>
      <c r="B633" s="65" t="s">
        <v>1446</v>
      </c>
      <c r="C633" s="88" t="s">
        <v>1509</v>
      </c>
      <c r="D633" s="92" t="s">
        <v>2449</v>
      </c>
      <c r="E633" s="92" t="s">
        <v>2450</v>
      </c>
      <c r="F633" s="66" t="s">
        <v>4071</v>
      </c>
      <c r="G633" s="66" t="s">
        <v>3422</v>
      </c>
      <c r="H633" s="82" t="s">
        <v>1546</v>
      </c>
      <c r="I633" s="67">
        <v>1</v>
      </c>
      <c r="J633" s="67">
        <v>1</v>
      </c>
      <c r="K633" s="88" t="s">
        <v>1547</v>
      </c>
      <c r="L633" s="88" t="s">
        <v>170</v>
      </c>
      <c r="M633" s="67">
        <v>2013</v>
      </c>
      <c r="N633" s="97" t="s">
        <v>4948</v>
      </c>
      <c r="O633" s="77" t="s">
        <v>2585</v>
      </c>
    </row>
    <row r="634" spans="1:15" ht="25.5">
      <c r="A634" s="64">
        <v>631</v>
      </c>
      <c r="B634" s="65" t="s">
        <v>1446</v>
      </c>
      <c r="C634" s="88" t="s">
        <v>1509</v>
      </c>
      <c r="D634" s="92" t="s">
        <v>2451</v>
      </c>
      <c r="E634" s="92" t="s">
        <v>2452</v>
      </c>
      <c r="F634" s="66" t="s">
        <v>4072</v>
      </c>
      <c r="G634" s="66" t="s">
        <v>3423</v>
      </c>
      <c r="H634" s="82" t="s">
        <v>1555</v>
      </c>
      <c r="I634" s="67">
        <v>1</v>
      </c>
      <c r="J634" s="67">
        <v>1</v>
      </c>
      <c r="K634" s="88" t="s">
        <v>1556</v>
      </c>
      <c r="L634" s="88" t="s">
        <v>170</v>
      </c>
      <c r="M634" s="67">
        <v>2013</v>
      </c>
      <c r="N634" s="97" t="s">
        <v>4949</v>
      </c>
      <c r="O634" s="77" t="s">
        <v>2585</v>
      </c>
    </row>
    <row r="635" spans="1:15">
      <c r="A635" s="64">
        <v>632</v>
      </c>
      <c r="B635" s="65" t="s">
        <v>1446</v>
      </c>
      <c r="C635" s="88" t="s">
        <v>1476</v>
      </c>
      <c r="D635" s="92">
        <v>591.70000000000005</v>
      </c>
      <c r="E635" s="92" t="s">
        <v>2453</v>
      </c>
      <c r="F635" s="66" t="s">
        <v>4073</v>
      </c>
      <c r="G635" s="66" t="s">
        <v>3424</v>
      </c>
      <c r="H635" s="82" t="s">
        <v>1557</v>
      </c>
      <c r="I635" s="67">
        <v>1</v>
      </c>
      <c r="J635" s="67">
        <v>1</v>
      </c>
      <c r="K635" s="88" t="s">
        <v>1558</v>
      </c>
      <c r="L635" s="88" t="s">
        <v>1445</v>
      </c>
      <c r="M635" s="67">
        <v>2011</v>
      </c>
      <c r="N635" s="97" t="s">
        <v>4950</v>
      </c>
      <c r="O635" s="77" t="s">
        <v>2585</v>
      </c>
    </row>
    <row r="636" spans="1:15">
      <c r="A636" s="64">
        <v>633</v>
      </c>
      <c r="B636" s="65" t="s">
        <v>1446</v>
      </c>
      <c r="C636" s="88" t="s">
        <v>601</v>
      </c>
      <c r="D636" s="92">
        <v>616.04200000000003</v>
      </c>
      <c r="E636" s="92" t="s">
        <v>2454</v>
      </c>
      <c r="F636" s="66" t="s">
        <v>4074</v>
      </c>
      <c r="G636" s="66" t="s">
        <v>3425</v>
      </c>
      <c r="H636" s="82" t="s">
        <v>602</v>
      </c>
      <c r="I636" s="67">
        <v>1</v>
      </c>
      <c r="J636" s="67">
        <v>1</v>
      </c>
      <c r="K636" s="88" t="s">
        <v>603</v>
      </c>
      <c r="L636" s="88" t="s">
        <v>1445</v>
      </c>
      <c r="M636" s="67">
        <v>2013</v>
      </c>
      <c r="N636" s="97" t="s">
        <v>4951</v>
      </c>
      <c r="O636" s="77" t="s">
        <v>2585</v>
      </c>
    </row>
    <row r="637" spans="1:15">
      <c r="A637" s="64">
        <v>634</v>
      </c>
      <c r="B637" s="65" t="s">
        <v>1446</v>
      </c>
      <c r="C637" s="88" t="s">
        <v>1479</v>
      </c>
      <c r="D637" s="92" t="s">
        <v>2455</v>
      </c>
      <c r="E637" s="92" t="s">
        <v>2456</v>
      </c>
      <c r="F637" s="66" t="s">
        <v>4075</v>
      </c>
      <c r="G637" s="66" t="s">
        <v>3426</v>
      </c>
      <c r="H637" s="82" t="s">
        <v>1480</v>
      </c>
      <c r="I637" s="67">
        <v>1</v>
      </c>
      <c r="J637" s="67">
        <v>1</v>
      </c>
      <c r="K637" s="88" t="s">
        <v>1481</v>
      </c>
      <c r="L637" s="88" t="s">
        <v>1445</v>
      </c>
      <c r="M637" s="67">
        <v>2012</v>
      </c>
      <c r="N637" s="97" t="s">
        <v>4952</v>
      </c>
      <c r="O637" s="77" t="s">
        <v>2585</v>
      </c>
    </row>
    <row r="638" spans="1:15">
      <c r="A638" s="64">
        <v>635</v>
      </c>
      <c r="B638" s="65" t="s">
        <v>1446</v>
      </c>
      <c r="C638" s="88" t="s">
        <v>1509</v>
      </c>
      <c r="D638" s="92" t="s">
        <v>2459</v>
      </c>
      <c r="E638" s="92" t="s">
        <v>2460</v>
      </c>
      <c r="F638" s="66" t="s">
        <v>4077</v>
      </c>
      <c r="G638" s="66" t="s">
        <v>3428</v>
      </c>
      <c r="H638" s="82" t="s">
        <v>1264</v>
      </c>
      <c r="I638" s="67">
        <v>1</v>
      </c>
      <c r="J638" s="67">
        <v>1</v>
      </c>
      <c r="K638" s="88" t="s">
        <v>1265</v>
      </c>
      <c r="L638" s="88" t="s">
        <v>170</v>
      </c>
      <c r="M638" s="67">
        <v>2013</v>
      </c>
      <c r="N638" s="97" t="s">
        <v>4953</v>
      </c>
      <c r="O638" s="77" t="s">
        <v>2585</v>
      </c>
    </row>
    <row r="639" spans="1:15" ht="25.5">
      <c r="A639" s="64">
        <v>636</v>
      </c>
      <c r="B639" s="65" t="s">
        <v>1446</v>
      </c>
      <c r="C639" s="88" t="s">
        <v>1509</v>
      </c>
      <c r="D639" s="92" t="s">
        <v>2461</v>
      </c>
      <c r="E639" s="92" t="s">
        <v>2462</v>
      </c>
      <c r="F639" s="66" t="s">
        <v>4078</v>
      </c>
      <c r="G639" s="66" t="s">
        <v>3429</v>
      </c>
      <c r="H639" s="82" t="s">
        <v>1289</v>
      </c>
      <c r="I639" s="67">
        <v>1</v>
      </c>
      <c r="J639" s="67">
        <v>1</v>
      </c>
      <c r="K639" s="88" t="s">
        <v>1290</v>
      </c>
      <c r="L639" s="88" t="s">
        <v>170</v>
      </c>
      <c r="M639" s="67">
        <v>2013</v>
      </c>
      <c r="N639" s="97" t="s">
        <v>4954</v>
      </c>
      <c r="O639" s="77" t="s">
        <v>2585</v>
      </c>
    </row>
    <row r="640" spans="1:15">
      <c r="A640" s="64">
        <v>637</v>
      </c>
      <c r="B640" s="65" t="s">
        <v>1446</v>
      </c>
      <c r="C640" s="88" t="s">
        <v>1509</v>
      </c>
      <c r="D640" s="92" t="s">
        <v>2463</v>
      </c>
      <c r="E640" s="92" t="s">
        <v>2464</v>
      </c>
      <c r="F640" s="66" t="s">
        <v>4079</v>
      </c>
      <c r="G640" s="66" t="s">
        <v>3430</v>
      </c>
      <c r="H640" s="82" t="s">
        <v>4781</v>
      </c>
      <c r="I640" s="67">
        <v>1</v>
      </c>
      <c r="J640" s="67">
        <v>1</v>
      </c>
      <c r="K640" s="88" t="s">
        <v>1295</v>
      </c>
      <c r="L640" s="88" t="s">
        <v>170</v>
      </c>
      <c r="M640" s="67">
        <v>2011</v>
      </c>
      <c r="N640" s="99" t="s">
        <v>4782</v>
      </c>
      <c r="O640" s="77" t="s">
        <v>2585</v>
      </c>
    </row>
    <row r="641" spans="1:15">
      <c r="A641" s="64">
        <v>638</v>
      </c>
      <c r="B641" s="65" t="s">
        <v>1446</v>
      </c>
      <c r="C641" s="88" t="s">
        <v>1509</v>
      </c>
      <c r="D641" s="92">
        <v>570.15099999999995</v>
      </c>
      <c r="E641" s="92" t="s">
        <v>2465</v>
      </c>
      <c r="F641" s="66" t="s">
        <v>4080</v>
      </c>
      <c r="G641" s="66" t="s">
        <v>3431</v>
      </c>
      <c r="H641" s="82" t="s">
        <v>374</v>
      </c>
      <c r="I641" s="67">
        <v>1</v>
      </c>
      <c r="J641" s="67">
        <v>1</v>
      </c>
      <c r="K641" s="88" t="s">
        <v>375</v>
      </c>
      <c r="L641" s="88" t="s">
        <v>170</v>
      </c>
      <c r="M641" s="67">
        <v>2013</v>
      </c>
      <c r="N641" s="99" t="s">
        <v>4637</v>
      </c>
      <c r="O641" s="77" t="s">
        <v>2585</v>
      </c>
    </row>
    <row r="642" spans="1:15">
      <c r="A642" s="64">
        <v>639</v>
      </c>
      <c r="B642" s="65" t="s">
        <v>1446</v>
      </c>
      <c r="C642" s="88" t="s">
        <v>601</v>
      </c>
      <c r="D642" s="92" t="s">
        <v>2466</v>
      </c>
      <c r="E642" s="92" t="s">
        <v>2467</v>
      </c>
      <c r="F642" s="66" t="s">
        <v>4081</v>
      </c>
      <c r="G642" s="66" t="s">
        <v>3432</v>
      </c>
      <c r="H642" s="82" t="s">
        <v>4783</v>
      </c>
      <c r="I642" s="67">
        <v>1</v>
      </c>
      <c r="J642" s="67">
        <v>1</v>
      </c>
      <c r="K642" s="88" t="s">
        <v>1485</v>
      </c>
      <c r="L642" s="88" t="s">
        <v>170</v>
      </c>
      <c r="M642" s="67">
        <v>2011</v>
      </c>
      <c r="N642" s="99" t="s">
        <v>4784</v>
      </c>
      <c r="O642" s="77" t="s">
        <v>2585</v>
      </c>
    </row>
    <row r="643" spans="1:15">
      <c r="A643" s="64">
        <v>640</v>
      </c>
      <c r="B643" s="65" t="s">
        <v>1446</v>
      </c>
      <c r="C643" s="88" t="s">
        <v>167</v>
      </c>
      <c r="D643" s="92" t="s">
        <v>2468</v>
      </c>
      <c r="E643" s="92" t="s">
        <v>2469</v>
      </c>
      <c r="F643" s="66" t="s">
        <v>4082</v>
      </c>
      <c r="G643" s="66" t="s">
        <v>3433</v>
      </c>
      <c r="H643" s="82" t="s">
        <v>168</v>
      </c>
      <c r="I643" s="67">
        <v>1</v>
      </c>
      <c r="J643" s="67">
        <v>1</v>
      </c>
      <c r="K643" s="88" t="s">
        <v>169</v>
      </c>
      <c r="L643" s="88" t="s">
        <v>170</v>
      </c>
      <c r="M643" s="67">
        <v>2013</v>
      </c>
      <c r="N643" s="97" t="s">
        <v>4955</v>
      </c>
      <c r="O643" s="77" t="s">
        <v>2585</v>
      </c>
    </row>
    <row r="644" spans="1:15" ht="25.5">
      <c r="A644" s="64">
        <v>641</v>
      </c>
      <c r="B644" s="65" t="s">
        <v>1446</v>
      </c>
      <c r="C644" s="88" t="s">
        <v>601</v>
      </c>
      <c r="D644" s="92" t="s">
        <v>2470</v>
      </c>
      <c r="E644" s="92" t="s">
        <v>2471</v>
      </c>
      <c r="F644" s="66" t="s">
        <v>4083</v>
      </c>
      <c r="G644" s="66" t="s">
        <v>3434</v>
      </c>
      <c r="H644" s="82" t="s">
        <v>1472</v>
      </c>
      <c r="I644" s="67">
        <v>1</v>
      </c>
      <c r="J644" s="67">
        <v>1</v>
      </c>
      <c r="K644" s="88" t="s">
        <v>1473</v>
      </c>
      <c r="L644" s="88" t="s">
        <v>170</v>
      </c>
      <c r="M644" s="67">
        <v>2013</v>
      </c>
      <c r="N644" s="97" t="s">
        <v>4956</v>
      </c>
      <c r="O644" s="77" t="s">
        <v>2585</v>
      </c>
    </row>
    <row r="645" spans="1:15">
      <c r="A645" s="64">
        <v>642</v>
      </c>
      <c r="B645" s="65" t="s">
        <v>1446</v>
      </c>
      <c r="C645" s="88" t="s">
        <v>1509</v>
      </c>
      <c r="D645" s="92">
        <v>519.23</v>
      </c>
      <c r="E645" s="92" t="s">
        <v>2472</v>
      </c>
      <c r="F645" s="66" t="s">
        <v>4084</v>
      </c>
      <c r="G645" s="66" t="s">
        <v>3435</v>
      </c>
      <c r="H645" s="82" t="s">
        <v>1606</v>
      </c>
      <c r="I645" s="67">
        <v>1</v>
      </c>
      <c r="J645" s="67">
        <v>2</v>
      </c>
      <c r="K645" s="88" t="s">
        <v>1607</v>
      </c>
      <c r="L645" s="88" t="s">
        <v>170</v>
      </c>
      <c r="M645" s="67">
        <v>2013</v>
      </c>
      <c r="N645" s="99" t="s">
        <v>4957</v>
      </c>
      <c r="O645" s="77" t="s">
        <v>2585</v>
      </c>
    </row>
    <row r="646" spans="1:15">
      <c r="A646" s="64">
        <v>643</v>
      </c>
      <c r="B646" s="65" t="s">
        <v>1446</v>
      </c>
      <c r="C646" s="88" t="s">
        <v>1476</v>
      </c>
      <c r="D646" s="92" t="s">
        <v>2473</v>
      </c>
      <c r="E646" s="92" t="s">
        <v>2474</v>
      </c>
      <c r="F646" s="66" t="s">
        <v>4085</v>
      </c>
      <c r="G646" s="66" t="s">
        <v>3436</v>
      </c>
      <c r="H646" s="82" t="s">
        <v>3891</v>
      </c>
      <c r="I646" s="67">
        <v>1</v>
      </c>
      <c r="J646" s="67">
        <v>1</v>
      </c>
      <c r="K646" s="88" t="s">
        <v>3892</v>
      </c>
      <c r="L646" s="88" t="s">
        <v>1445</v>
      </c>
      <c r="M646" s="67">
        <v>2013</v>
      </c>
      <c r="N646" s="97" t="s">
        <v>4958</v>
      </c>
      <c r="O646" s="77" t="s">
        <v>2585</v>
      </c>
    </row>
    <row r="647" spans="1:15">
      <c r="A647" s="64">
        <v>644</v>
      </c>
      <c r="B647" s="71" t="s">
        <v>1446</v>
      </c>
      <c r="C647" s="90" t="s">
        <v>1476</v>
      </c>
      <c r="D647" s="94" t="s">
        <v>2475</v>
      </c>
      <c r="E647" s="94" t="s">
        <v>2476</v>
      </c>
      <c r="F647" s="72" t="s">
        <v>4086</v>
      </c>
      <c r="G647" s="72" t="s">
        <v>3437</v>
      </c>
      <c r="H647" s="84" t="s">
        <v>4785</v>
      </c>
      <c r="I647" s="73">
        <v>1</v>
      </c>
      <c r="J647" s="73">
        <v>1</v>
      </c>
      <c r="K647" s="90" t="s">
        <v>379</v>
      </c>
      <c r="L647" s="90" t="s">
        <v>1445</v>
      </c>
      <c r="M647" s="73">
        <v>2013</v>
      </c>
      <c r="N647" s="99" t="s">
        <v>4786</v>
      </c>
      <c r="O647" s="77" t="s">
        <v>2585</v>
      </c>
    </row>
    <row r="648" spans="1:15" ht="25.5" hidden="1">
      <c r="A648" s="64">
        <v>645</v>
      </c>
      <c r="B648" s="71" t="s">
        <v>306</v>
      </c>
      <c r="C648" s="90" t="s">
        <v>1128</v>
      </c>
      <c r="D648" s="94" t="s">
        <v>2477</v>
      </c>
      <c r="E648" s="94" t="s">
        <v>2478</v>
      </c>
      <c r="F648" s="72" t="s">
        <v>4087</v>
      </c>
      <c r="G648" s="72" t="s">
        <v>3438</v>
      </c>
      <c r="H648" s="84" t="s">
        <v>1129</v>
      </c>
      <c r="I648" s="73">
        <v>5</v>
      </c>
      <c r="J648" s="73">
        <v>1</v>
      </c>
      <c r="K648" s="90" t="s">
        <v>1130</v>
      </c>
      <c r="L648" s="90" t="s">
        <v>317</v>
      </c>
      <c r="M648" s="73">
        <v>2012</v>
      </c>
      <c r="N648" s="97" t="s">
        <v>4936</v>
      </c>
      <c r="O648" s="77" t="s">
        <v>2581</v>
      </c>
    </row>
    <row r="649" spans="1:15" ht="25.5" hidden="1">
      <c r="A649" s="64">
        <v>646</v>
      </c>
      <c r="B649" s="71" t="s">
        <v>306</v>
      </c>
      <c r="C649" s="90" t="s">
        <v>1395</v>
      </c>
      <c r="D649" s="94" t="s">
        <v>2479</v>
      </c>
      <c r="E649" s="94" t="s">
        <v>2480</v>
      </c>
      <c r="F649" s="72" t="s">
        <v>4088</v>
      </c>
      <c r="G649" s="72" t="s">
        <v>3439</v>
      </c>
      <c r="H649" s="84" t="s">
        <v>1131</v>
      </c>
      <c r="I649" s="73">
        <v>3</v>
      </c>
      <c r="J649" s="73">
        <v>1</v>
      </c>
      <c r="K649" s="90" t="s">
        <v>1132</v>
      </c>
      <c r="L649" s="90" t="s">
        <v>2606</v>
      </c>
      <c r="M649" s="73">
        <v>2012</v>
      </c>
      <c r="N649" s="97" t="s">
        <v>4937</v>
      </c>
      <c r="O649" s="77" t="s">
        <v>2581</v>
      </c>
    </row>
    <row r="650" spans="1:15" ht="25.5" hidden="1">
      <c r="A650" s="64">
        <v>647</v>
      </c>
      <c r="B650" s="71" t="s">
        <v>306</v>
      </c>
      <c r="C650" s="90" t="s">
        <v>878</v>
      </c>
      <c r="D650" s="94" t="s">
        <v>4154</v>
      </c>
      <c r="E650" s="94" t="s">
        <v>4155</v>
      </c>
      <c r="F650" s="72" t="s">
        <v>4089</v>
      </c>
      <c r="G650" s="72" t="s">
        <v>3440</v>
      </c>
      <c r="H650" s="84" t="s">
        <v>1133</v>
      </c>
      <c r="I650" s="73">
        <v>3</v>
      </c>
      <c r="J650" s="73">
        <v>1</v>
      </c>
      <c r="K650" s="90" t="s">
        <v>132</v>
      </c>
      <c r="L650" s="90" t="s">
        <v>310</v>
      </c>
      <c r="M650" s="73">
        <v>2012</v>
      </c>
      <c r="N650" s="97" t="s">
        <v>4938</v>
      </c>
      <c r="O650" s="77" t="s">
        <v>2581</v>
      </c>
    </row>
    <row r="651" spans="1:15" hidden="1">
      <c r="A651" s="64">
        <v>648</v>
      </c>
      <c r="B651" s="71" t="s">
        <v>306</v>
      </c>
      <c r="C651" s="90" t="s">
        <v>875</v>
      </c>
      <c r="D651" s="94" t="s">
        <v>2481</v>
      </c>
      <c r="E651" s="94" t="s">
        <v>2482</v>
      </c>
      <c r="F651" s="72" t="s">
        <v>4090</v>
      </c>
      <c r="G651" s="72" t="s">
        <v>3441</v>
      </c>
      <c r="H651" s="84" t="s">
        <v>1134</v>
      </c>
      <c r="I651" s="73">
        <v>1</v>
      </c>
      <c r="J651" s="73">
        <v>1</v>
      </c>
      <c r="K651" s="90" t="s">
        <v>1135</v>
      </c>
      <c r="L651" s="90" t="s">
        <v>310</v>
      </c>
      <c r="M651" s="73">
        <v>2012</v>
      </c>
      <c r="N651" s="97" t="s">
        <v>4939</v>
      </c>
      <c r="O651" s="77" t="s">
        <v>2581</v>
      </c>
    </row>
    <row r="652" spans="1:15" hidden="1">
      <c r="A652" s="64">
        <v>649</v>
      </c>
      <c r="B652" s="71" t="s">
        <v>306</v>
      </c>
      <c r="C652" s="90" t="s">
        <v>1136</v>
      </c>
      <c r="D652" s="94" t="s">
        <v>2483</v>
      </c>
      <c r="E652" s="94" t="s">
        <v>2484</v>
      </c>
      <c r="F652" s="72" t="s">
        <v>4091</v>
      </c>
      <c r="G652" s="72" t="s">
        <v>3442</v>
      </c>
      <c r="H652" s="84" t="s">
        <v>1137</v>
      </c>
      <c r="I652" s="73">
        <v>1</v>
      </c>
      <c r="J652" s="73">
        <v>1</v>
      </c>
      <c r="K652" s="90" t="s">
        <v>1138</v>
      </c>
      <c r="L652" s="90" t="s">
        <v>310</v>
      </c>
      <c r="M652" s="73">
        <v>2012</v>
      </c>
      <c r="N652" s="97" t="s">
        <v>4940</v>
      </c>
      <c r="O652" s="77" t="s">
        <v>2581</v>
      </c>
    </row>
    <row r="653" spans="1:15" hidden="1">
      <c r="A653" s="64">
        <v>650</v>
      </c>
      <c r="B653" s="71" t="s">
        <v>306</v>
      </c>
      <c r="C653" s="90" t="s">
        <v>101</v>
      </c>
      <c r="D653" s="94" t="s">
        <v>2485</v>
      </c>
      <c r="E653" s="94" t="s">
        <v>2486</v>
      </c>
      <c r="F653" s="72" t="s">
        <v>4092</v>
      </c>
      <c r="G653" s="72" t="s">
        <v>3443</v>
      </c>
      <c r="H653" s="84" t="s">
        <v>1139</v>
      </c>
      <c r="I653" s="73">
        <v>1</v>
      </c>
      <c r="J653" s="73">
        <v>1</v>
      </c>
      <c r="K653" s="90" t="s">
        <v>1140</v>
      </c>
      <c r="L653" s="90" t="s">
        <v>2606</v>
      </c>
      <c r="M653" s="73">
        <v>2012</v>
      </c>
      <c r="N653" s="97" t="s">
        <v>4927</v>
      </c>
      <c r="O653" s="77" t="s">
        <v>2581</v>
      </c>
    </row>
    <row r="654" spans="1:15" ht="25.5" hidden="1">
      <c r="A654" s="64">
        <v>651</v>
      </c>
      <c r="B654" s="71" t="s">
        <v>306</v>
      </c>
      <c r="C654" s="90" t="s">
        <v>1141</v>
      </c>
      <c r="D654" s="94" t="s">
        <v>4505</v>
      </c>
      <c r="E654" s="94" t="s">
        <v>2487</v>
      </c>
      <c r="F654" s="72" t="s">
        <v>4093</v>
      </c>
      <c r="G654" s="72" t="s">
        <v>3444</v>
      </c>
      <c r="H654" s="84" t="s">
        <v>1142</v>
      </c>
      <c r="I654" s="73">
        <v>1</v>
      </c>
      <c r="J654" s="73">
        <v>1</v>
      </c>
      <c r="K654" s="90" t="s">
        <v>1434</v>
      </c>
      <c r="L654" s="90" t="s">
        <v>310</v>
      </c>
      <c r="M654" s="73">
        <v>2012</v>
      </c>
      <c r="N654" s="97" t="s">
        <v>4928</v>
      </c>
      <c r="O654" s="77" t="s">
        <v>2581</v>
      </c>
    </row>
    <row r="655" spans="1:15" hidden="1">
      <c r="A655" s="64">
        <v>652</v>
      </c>
      <c r="B655" s="71" t="s">
        <v>306</v>
      </c>
      <c r="C655" s="90" t="s">
        <v>886</v>
      </c>
      <c r="D655" s="94" t="s">
        <v>2488</v>
      </c>
      <c r="E655" s="94" t="s">
        <v>2489</v>
      </c>
      <c r="F655" s="72" t="s">
        <v>4094</v>
      </c>
      <c r="G655" s="72" t="s">
        <v>3445</v>
      </c>
      <c r="H655" s="84" t="s">
        <v>1143</v>
      </c>
      <c r="I655" s="73">
        <v>2</v>
      </c>
      <c r="J655" s="73">
        <v>1</v>
      </c>
      <c r="K655" s="90" t="s">
        <v>1144</v>
      </c>
      <c r="L655" s="90" t="s">
        <v>2606</v>
      </c>
      <c r="M655" s="73">
        <v>2012</v>
      </c>
      <c r="N655" s="97" t="s">
        <v>4929</v>
      </c>
      <c r="O655" s="77" t="s">
        <v>2581</v>
      </c>
    </row>
    <row r="656" spans="1:15" ht="25.5" hidden="1">
      <c r="A656" s="64">
        <v>653</v>
      </c>
      <c r="B656" s="71" t="s">
        <v>306</v>
      </c>
      <c r="C656" s="90" t="s">
        <v>1145</v>
      </c>
      <c r="D656" s="94" t="s">
        <v>2490</v>
      </c>
      <c r="E656" s="94" t="s">
        <v>4191</v>
      </c>
      <c r="F656" s="72" t="s">
        <v>4095</v>
      </c>
      <c r="G656" s="72" t="s">
        <v>3446</v>
      </c>
      <c r="H656" s="84" t="s">
        <v>1146</v>
      </c>
      <c r="I656" s="73">
        <v>1</v>
      </c>
      <c r="J656" s="73">
        <v>1</v>
      </c>
      <c r="K656" s="90" t="s">
        <v>1147</v>
      </c>
      <c r="L656" s="90" t="s">
        <v>1420</v>
      </c>
      <c r="M656" s="73">
        <v>2012</v>
      </c>
      <c r="N656" s="97" t="s">
        <v>4930</v>
      </c>
      <c r="O656" s="77" t="s">
        <v>2581</v>
      </c>
    </row>
    <row r="657" spans="1:15" ht="25.5" hidden="1">
      <c r="A657" s="64">
        <v>654</v>
      </c>
      <c r="B657" s="71" t="s">
        <v>306</v>
      </c>
      <c r="C657" s="90" t="s">
        <v>1128</v>
      </c>
      <c r="D657" s="94" t="s">
        <v>2491</v>
      </c>
      <c r="E657" s="94" t="s">
        <v>2492</v>
      </c>
      <c r="F657" s="72" t="s">
        <v>4096</v>
      </c>
      <c r="G657" s="72" t="s">
        <v>3447</v>
      </c>
      <c r="H657" s="84" t="s">
        <v>1148</v>
      </c>
      <c r="I657" s="73">
        <v>1</v>
      </c>
      <c r="J657" s="73">
        <v>1</v>
      </c>
      <c r="K657" s="90" t="s">
        <v>1149</v>
      </c>
      <c r="L657" s="90" t="s">
        <v>310</v>
      </c>
      <c r="M657" s="73">
        <v>2012</v>
      </c>
      <c r="N657" s="97" t="s">
        <v>4931</v>
      </c>
      <c r="O657" s="77" t="s">
        <v>2581</v>
      </c>
    </row>
    <row r="658" spans="1:15" hidden="1">
      <c r="A658" s="64">
        <v>655</v>
      </c>
      <c r="B658" s="71" t="s">
        <v>306</v>
      </c>
      <c r="C658" s="90" t="s">
        <v>1150</v>
      </c>
      <c r="D658" s="94" t="s">
        <v>2493</v>
      </c>
      <c r="E658" s="94" t="s">
        <v>2494</v>
      </c>
      <c r="F658" s="72" t="s">
        <v>4097</v>
      </c>
      <c r="G658" s="72" t="s">
        <v>3448</v>
      </c>
      <c r="H658" s="84" t="s">
        <v>1151</v>
      </c>
      <c r="I658" s="73">
        <v>1</v>
      </c>
      <c r="J658" s="73">
        <v>1</v>
      </c>
      <c r="K658" s="90" t="s">
        <v>1152</v>
      </c>
      <c r="L658" s="90" t="s">
        <v>310</v>
      </c>
      <c r="M658" s="73">
        <v>2012</v>
      </c>
      <c r="N658" s="97" t="s">
        <v>4932</v>
      </c>
      <c r="O658" s="77" t="s">
        <v>2581</v>
      </c>
    </row>
    <row r="659" spans="1:15" hidden="1">
      <c r="A659" s="64">
        <v>656</v>
      </c>
      <c r="B659" s="71" t="s">
        <v>306</v>
      </c>
      <c r="C659" s="90" t="s">
        <v>1145</v>
      </c>
      <c r="D659" s="94" t="s">
        <v>326</v>
      </c>
      <c r="E659" s="94" t="s">
        <v>2495</v>
      </c>
      <c r="F659" s="72" t="s">
        <v>4098</v>
      </c>
      <c r="G659" s="72" t="s">
        <v>3449</v>
      </c>
      <c r="H659" s="84" t="s">
        <v>1153</v>
      </c>
      <c r="I659" s="73">
        <v>1</v>
      </c>
      <c r="J659" s="73">
        <v>1</v>
      </c>
      <c r="K659" s="90" t="s">
        <v>1154</v>
      </c>
      <c r="L659" s="90" t="s">
        <v>1420</v>
      </c>
      <c r="M659" s="73">
        <v>2012</v>
      </c>
      <c r="N659" s="97" t="s">
        <v>4933</v>
      </c>
      <c r="O659" s="77" t="s">
        <v>2581</v>
      </c>
    </row>
    <row r="660" spans="1:15" hidden="1">
      <c r="A660" s="64">
        <v>657</v>
      </c>
      <c r="B660" s="71" t="s">
        <v>306</v>
      </c>
      <c r="C660" s="90" t="s">
        <v>1437</v>
      </c>
      <c r="D660" s="94" t="s">
        <v>2496</v>
      </c>
      <c r="E660" s="94" t="s">
        <v>2497</v>
      </c>
      <c r="F660" s="72" t="s">
        <v>4099</v>
      </c>
      <c r="G660" s="72" t="s">
        <v>3450</v>
      </c>
      <c r="H660" s="84" t="s">
        <v>1155</v>
      </c>
      <c r="I660" s="73">
        <v>1</v>
      </c>
      <c r="J660" s="73">
        <v>1</v>
      </c>
      <c r="K660" s="90" t="s">
        <v>1156</v>
      </c>
      <c r="L660" s="90" t="s">
        <v>317</v>
      </c>
      <c r="M660" s="73">
        <v>2012</v>
      </c>
      <c r="N660" s="97" t="s">
        <v>4934</v>
      </c>
      <c r="O660" s="77" t="s">
        <v>2581</v>
      </c>
    </row>
    <row r="661" spans="1:15" hidden="1">
      <c r="A661" s="64">
        <v>658</v>
      </c>
      <c r="B661" s="71" t="s">
        <v>306</v>
      </c>
      <c r="C661" s="90" t="s">
        <v>714</v>
      </c>
      <c r="D661" s="94" t="s">
        <v>2498</v>
      </c>
      <c r="E661" s="94" t="s">
        <v>2499</v>
      </c>
      <c r="F661" s="72" t="s">
        <v>4100</v>
      </c>
      <c r="G661" s="72" t="s">
        <v>3451</v>
      </c>
      <c r="H661" s="84" t="s">
        <v>1157</v>
      </c>
      <c r="I661" s="73">
        <v>1</v>
      </c>
      <c r="J661" s="73">
        <v>1</v>
      </c>
      <c r="K661" s="90" t="s">
        <v>1158</v>
      </c>
      <c r="L661" s="90" t="s">
        <v>310</v>
      </c>
      <c r="M661" s="73">
        <v>2012</v>
      </c>
      <c r="N661" s="97" t="s">
        <v>4935</v>
      </c>
      <c r="O661" s="77" t="s">
        <v>2581</v>
      </c>
    </row>
    <row r="662" spans="1:15" hidden="1">
      <c r="A662" s="64">
        <v>659</v>
      </c>
      <c r="B662" s="71" t="s">
        <v>1446</v>
      </c>
      <c r="C662" s="90" t="s">
        <v>481</v>
      </c>
      <c r="D662" s="94" t="s">
        <v>2500</v>
      </c>
      <c r="E662" s="94" t="s">
        <v>2501</v>
      </c>
      <c r="F662" s="72" t="s">
        <v>4101</v>
      </c>
      <c r="G662" s="72" t="s">
        <v>3452</v>
      </c>
      <c r="H662" s="84" t="s">
        <v>1159</v>
      </c>
      <c r="I662" s="73">
        <v>1</v>
      </c>
      <c r="J662" s="73">
        <v>1</v>
      </c>
      <c r="K662" s="90" t="s">
        <v>1160</v>
      </c>
      <c r="L662" s="90" t="s">
        <v>305</v>
      </c>
      <c r="M662" s="73">
        <v>2012</v>
      </c>
      <c r="N662" s="97" t="s">
        <v>4926</v>
      </c>
      <c r="O662" s="77" t="s">
        <v>2582</v>
      </c>
    </row>
    <row r="663" spans="1:15" ht="25.5" hidden="1">
      <c r="A663" s="64">
        <v>660</v>
      </c>
      <c r="B663" s="71" t="s">
        <v>1446</v>
      </c>
      <c r="C663" s="90" t="s">
        <v>481</v>
      </c>
      <c r="D663" s="94" t="s">
        <v>4411</v>
      </c>
      <c r="E663" s="94" t="s">
        <v>2502</v>
      </c>
      <c r="F663" s="72" t="s">
        <v>4102</v>
      </c>
      <c r="G663" s="72" t="s">
        <v>3453</v>
      </c>
      <c r="H663" s="84" t="s">
        <v>1161</v>
      </c>
      <c r="I663" s="73">
        <v>1</v>
      </c>
      <c r="J663" s="73">
        <v>1</v>
      </c>
      <c r="K663" s="90" t="s">
        <v>1162</v>
      </c>
      <c r="L663" s="90" t="s">
        <v>305</v>
      </c>
      <c r="M663" s="73">
        <v>2012</v>
      </c>
      <c r="N663" s="97" t="s">
        <v>4925</v>
      </c>
      <c r="O663" s="77" t="s">
        <v>2582</v>
      </c>
    </row>
    <row r="664" spans="1:15" hidden="1">
      <c r="A664" s="64">
        <v>661</v>
      </c>
      <c r="B664" s="71" t="s">
        <v>306</v>
      </c>
      <c r="C664" s="90" t="s">
        <v>1163</v>
      </c>
      <c r="D664" s="94" t="s">
        <v>2503</v>
      </c>
      <c r="E664" s="94" t="s">
        <v>2504</v>
      </c>
      <c r="F664" s="72" t="s">
        <v>4103</v>
      </c>
      <c r="G664" s="72" t="s">
        <v>3454</v>
      </c>
      <c r="H664" s="84" t="s">
        <v>1164</v>
      </c>
      <c r="I664" s="73">
        <v>1</v>
      </c>
      <c r="J664" s="73">
        <v>1</v>
      </c>
      <c r="K664" s="90" t="s">
        <v>611</v>
      </c>
      <c r="L664" s="90" t="s">
        <v>783</v>
      </c>
      <c r="M664" s="73">
        <v>2012</v>
      </c>
      <c r="N664" s="97" t="s">
        <v>4924</v>
      </c>
      <c r="O664" s="77" t="s">
        <v>2584</v>
      </c>
    </row>
    <row r="665" spans="1:15" ht="25.5" hidden="1">
      <c r="A665" s="64">
        <v>662</v>
      </c>
      <c r="B665" s="71" t="s">
        <v>306</v>
      </c>
      <c r="C665" s="90" t="s">
        <v>1165</v>
      </c>
      <c r="D665" s="94" t="s">
        <v>2505</v>
      </c>
      <c r="E665" s="94" t="s">
        <v>2506</v>
      </c>
      <c r="F665" s="72" t="s">
        <v>4104</v>
      </c>
      <c r="G665" s="72" t="s">
        <v>3455</v>
      </c>
      <c r="H665" s="84" t="s">
        <v>1166</v>
      </c>
      <c r="I665" s="73">
        <v>1</v>
      </c>
      <c r="J665" s="73">
        <v>1</v>
      </c>
      <c r="K665" s="90" t="s">
        <v>612</v>
      </c>
      <c r="L665" s="90" t="s">
        <v>783</v>
      </c>
      <c r="M665" s="73">
        <v>2012</v>
      </c>
      <c r="N665" s="97" t="s">
        <v>4923</v>
      </c>
      <c r="O665" s="77" t="s">
        <v>2584</v>
      </c>
    </row>
    <row r="666" spans="1:15" hidden="1">
      <c r="A666" s="64">
        <v>663</v>
      </c>
      <c r="B666" s="71" t="s">
        <v>306</v>
      </c>
      <c r="C666" s="90" t="s">
        <v>1167</v>
      </c>
      <c r="D666" s="94" t="s">
        <v>2507</v>
      </c>
      <c r="E666" s="94" t="s">
        <v>2508</v>
      </c>
      <c r="F666" s="72" t="s">
        <v>4105</v>
      </c>
      <c r="G666" s="72" t="s">
        <v>3456</v>
      </c>
      <c r="H666" s="84" t="s">
        <v>1168</v>
      </c>
      <c r="I666" s="73">
        <v>1</v>
      </c>
      <c r="J666" s="73">
        <v>1</v>
      </c>
      <c r="K666" s="90" t="s">
        <v>613</v>
      </c>
      <c r="L666" s="90" t="s">
        <v>783</v>
      </c>
      <c r="M666" s="73">
        <v>2012</v>
      </c>
      <c r="N666" s="97" t="s">
        <v>4922</v>
      </c>
      <c r="O666" s="77" t="s">
        <v>2584</v>
      </c>
    </row>
    <row r="667" spans="1:15" ht="25.5" hidden="1">
      <c r="A667" s="64">
        <v>664</v>
      </c>
      <c r="B667" s="71" t="s">
        <v>306</v>
      </c>
      <c r="C667" s="90" t="s">
        <v>1575</v>
      </c>
      <c r="D667" s="94" t="s">
        <v>2509</v>
      </c>
      <c r="E667" s="94" t="s">
        <v>2510</v>
      </c>
      <c r="F667" s="72" t="s">
        <v>4106</v>
      </c>
      <c r="G667" s="72" t="s">
        <v>3457</v>
      </c>
      <c r="H667" s="84" t="s">
        <v>1169</v>
      </c>
      <c r="I667" s="73">
        <v>1</v>
      </c>
      <c r="J667" s="73">
        <v>1</v>
      </c>
      <c r="K667" s="90" t="s">
        <v>1170</v>
      </c>
      <c r="L667" s="90" t="s">
        <v>955</v>
      </c>
      <c r="M667" s="73">
        <v>2012</v>
      </c>
      <c r="N667" s="97" t="s">
        <v>4921</v>
      </c>
      <c r="O667" s="77" t="s">
        <v>956</v>
      </c>
    </row>
    <row r="668" spans="1:15" hidden="1">
      <c r="A668" s="64">
        <v>665</v>
      </c>
      <c r="B668" s="71" t="s">
        <v>1446</v>
      </c>
      <c r="C668" s="90" t="s">
        <v>1171</v>
      </c>
      <c r="D668" s="94" t="s">
        <v>2511</v>
      </c>
      <c r="E668" s="94" t="s">
        <v>2512</v>
      </c>
      <c r="F668" s="72" t="s">
        <v>4107</v>
      </c>
      <c r="G668" s="72" t="s">
        <v>3458</v>
      </c>
      <c r="H668" s="84" t="s">
        <v>1172</v>
      </c>
      <c r="I668" s="73">
        <v>1</v>
      </c>
      <c r="J668" s="73">
        <v>1</v>
      </c>
      <c r="K668" s="90" t="s">
        <v>1173</v>
      </c>
      <c r="L668" s="90" t="s">
        <v>956</v>
      </c>
      <c r="M668" s="73">
        <v>2012</v>
      </c>
      <c r="N668" s="97" t="s">
        <v>4920</v>
      </c>
      <c r="O668" s="77" t="s">
        <v>956</v>
      </c>
    </row>
    <row r="669" spans="1:15" hidden="1">
      <c r="A669" s="64">
        <v>666</v>
      </c>
      <c r="B669" s="71" t="s">
        <v>1446</v>
      </c>
      <c r="C669" s="90" t="s">
        <v>993</v>
      </c>
      <c r="D669" s="94" t="s">
        <v>2513</v>
      </c>
      <c r="E669" s="94" t="s">
        <v>2514</v>
      </c>
      <c r="F669" s="72" t="s">
        <v>4108</v>
      </c>
      <c r="G669" s="72" t="s">
        <v>3459</v>
      </c>
      <c r="H669" s="84" t="s">
        <v>1174</v>
      </c>
      <c r="I669" s="73">
        <v>1</v>
      </c>
      <c r="J669" s="73">
        <v>1</v>
      </c>
      <c r="K669" s="90" t="s">
        <v>1175</v>
      </c>
      <c r="L669" s="90" t="s">
        <v>956</v>
      </c>
      <c r="M669" s="73">
        <v>2012</v>
      </c>
      <c r="N669" s="97" t="s">
        <v>4919</v>
      </c>
      <c r="O669" s="77" t="s">
        <v>956</v>
      </c>
    </row>
    <row r="670" spans="1:15" hidden="1">
      <c r="A670" s="64">
        <v>667</v>
      </c>
      <c r="B670" s="71" t="s">
        <v>1446</v>
      </c>
      <c r="C670" s="90" t="s">
        <v>1176</v>
      </c>
      <c r="D670" s="94" t="s">
        <v>2515</v>
      </c>
      <c r="E670" s="94" t="s">
        <v>2516</v>
      </c>
      <c r="F670" s="72" t="s">
        <v>4109</v>
      </c>
      <c r="G670" s="72" t="s">
        <v>3460</v>
      </c>
      <c r="H670" s="84" t="s">
        <v>1177</v>
      </c>
      <c r="I670" s="73">
        <v>1</v>
      </c>
      <c r="J670" s="73">
        <v>1</v>
      </c>
      <c r="K670" s="90" t="s">
        <v>1178</v>
      </c>
      <c r="L670" s="90" t="s">
        <v>956</v>
      </c>
      <c r="M670" s="73">
        <v>2012</v>
      </c>
      <c r="N670" s="97" t="s">
        <v>4918</v>
      </c>
      <c r="O670" s="77" t="s">
        <v>956</v>
      </c>
    </row>
    <row r="671" spans="1:15" hidden="1">
      <c r="A671" s="64">
        <v>668</v>
      </c>
      <c r="B671" s="71" t="s">
        <v>1446</v>
      </c>
      <c r="C671" s="90" t="s">
        <v>1039</v>
      </c>
      <c r="D671" s="94" t="s">
        <v>2517</v>
      </c>
      <c r="E671" s="94" t="s">
        <v>2518</v>
      </c>
      <c r="F671" s="72" t="s">
        <v>4110</v>
      </c>
      <c r="G671" s="72" t="s">
        <v>3461</v>
      </c>
      <c r="H671" s="84" t="s">
        <v>1179</v>
      </c>
      <c r="I671" s="73">
        <v>1</v>
      </c>
      <c r="J671" s="73">
        <v>1</v>
      </c>
      <c r="K671" s="90" t="s">
        <v>1180</v>
      </c>
      <c r="L671" s="90" t="s">
        <v>956</v>
      </c>
      <c r="M671" s="73">
        <v>2012</v>
      </c>
      <c r="N671" s="97" t="s">
        <v>4917</v>
      </c>
      <c r="O671" s="77" t="s">
        <v>956</v>
      </c>
    </row>
    <row r="672" spans="1:15" ht="25.5" hidden="1">
      <c r="A672" s="64">
        <v>669</v>
      </c>
      <c r="B672" s="71" t="s">
        <v>1446</v>
      </c>
      <c r="C672" s="90" t="s">
        <v>1171</v>
      </c>
      <c r="D672" s="94" t="s">
        <v>2519</v>
      </c>
      <c r="E672" s="94" t="s">
        <v>2520</v>
      </c>
      <c r="F672" s="72" t="s">
        <v>4111</v>
      </c>
      <c r="G672" s="72" t="s">
        <v>3462</v>
      </c>
      <c r="H672" s="84" t="s">
        <v>1181</v>
      </c>
      <c r="I672" s="73">
        <v>1</v>
      </c>
      <c r="J672" s="73">
        <v>1</v>
      </c>
      <c r="K672" s="90" t="s">
        <v>1182</v>
      </c>
      <c r="L672" s="90" t="s">
        <v>956</v>
      </c>
      <c r="M672" s="73">
        <v>2012</v>
      </c>
      <c r="N672" s="97" t="s">
        <v>4916</v>
      </c>
      <c r="O672" s="77" t="s">
        <v>956</v>
      </c>
    </row>
    <row r="673" spans="1:15" hidden="1">
      <c r="A673" s="64">
        <v>670</v>
      </c>
      <c r="B673" s="71" t="s">
        <v>1446</v>
      </c>
      <c r="C673" s="90" t="s">
        <v>1183</v>
      </c>
      <c r="D673" s="94" t="s">
        <v>2521</v>
      </c>
      <c r="E673" s="94" t="s">
        <v>2522</v>
      </c>
      <c r="F673" s="72" t="s">
        <v>4112</v>
      </c>
      <c r="G673" s="72" t="s">
        <v>3463</v>
      </c>
      <c r="H673" s="84" t="s">
        <v>1184</v>
      </c>
      <c r="I673" s="73">
        <v>1</v>
      </c>
      <c r="J673" s="73">
        <v>1</v>
      </c>
      <c r="K673" s="90" t="s">
        <v>1185</v>
      </c>
      <c r="L673" s="90" t="s">
        <v>956</v>
      </c>
      <c r="M673" s="73">
        <v>2012</v>
      </c>
      <c r="N673" s="97" t="s">
        <v>4915</v>
      </c>
      <c r="O673" s="77" t="s">
        <v>956</v>
      </c>
    </row>
    <row r="674" spans="1:15">
      <c r="A674" s="64">
        <v>671</v>
      </c>
      <c r="B674" s="71" t="s">
        <v>306</v>
      </c>
      <c r="C674" s="90" t="s">
        <v>1450</v>
      </c>
      <c r="D674" s="94" t="s">
        <v>2316</v>
      </c>
      <c r="E674" s="94" t="s">
        <v>2523</v>
      </c>
      <c r="F674" s="72" t="s">
        <v>4113</v>
      </c>
      <c r="G674" s="72" t="s">
        <v>3464</v>
      </c>
      <c r="H674" s="84" t="s">
        <v>1186</v>
      </c>
      <c r="I674" s="73">
        <v>1</v>
      </c>
      <c r="J674" s="73">
        <v>1</v>
      </c>
      <c r="K674" s="90" t="s">
        <v>614</v>
      </c>
      <c r="L674" s="90" t="s">
        <v>320</v>
      </c>
      <c r="M674" s="73">
        <v>2012</v>
      </c>
      <c r="N674" s="97" t="s">
        <v>4914</v>
      </c>
      <c r="O674" s="77" t="s">
        <v>2585</v>
      </c>
    </row>
    <row r="675" spans="1:15">
      <c r="A675" s="64">
        <v>672</v>
      </c>
      <c r="B675" s="71" t="s">
        <v>306</v>
      </c>
      <c r="C675" s="90" t="s">
        <v>1499</v>
      </c>
      <c r="D675" s="94" t="s">
        <v>2524</v>
      </c>
      <c r="E675" s="94" t="s">
        <v>2261</v>
      </c>
      <c r="F675" s="72" t="s">
        <v>4114</v>
      </c>
      <c r="G675" s="72" t="s">
        <v>3465</v>
      </c>
      <c r="H675" s="84" t="s">
        <v>1187</v>
      </c>
      <c r="I675" s="73">
        <v>1</v>
      </c>
      <c r="J675" s="73">
        <v>1</v>
      </c>
      <c r="K675" s="90" t="s">
        <v>615</v>
      </c>
      <c r="L675" s="90" t="s">
        <v>451</v>
      </c>
      <c r="M675" s="73">
        <v>2012</v>
      </c>
      <c r="N675" s="99" t="s">
        <v>4913</v>
      </c>
      <c r="O675" s="77" t="s">
        <v>2585</v>
      </c>
    </row>
    <row r="676" spans="1:15">
      <c r="A676" s="64">
        <v>673</v>
      </c>
      <c r="B676" s="71" t="s">
        <v>306</v>
      </c>
      <c r="C676" s="90" t="s">
        <v>1499</v>
      </c>
      <c r="D676" s="94">
        <v>720.47</v>
      </c>
      <c r="E676" s="94" t="s">
        <v>2525</v>
      </c>
      <c r="F676" s="72" t="s">
        <v>4115</v>
      </c>
      <c r="G676" s="72" t="s">
        <v>3466</v>
      </c>
      <c r="H676" s="84" t="s">
        <v>1188</v>
      </c>
      <c r="I676" s="73">
        <v>1</v>
      </c>
      <c r="J676" s="73">
        <v>1</v>
      </c>
      <c r="K676" s="90" t="s">
        <v>470</v>
      </c>
      <c r="L676" s="90" t="s">
        <v>451</v>
      </c>
      <c r="M676" s="73">
        <v>2012</v>
      </c>
      <c r="N676" s="99" t="s">
        <v>4912</v>
      </c>
      <c r="O676" s="77" t="s">
        <v>2585</v>
      </c>
    </row>
    <row r="677" spans="1:15">
      <c r="A677" s="64">
        <v>674</v>
      </c>
      <c r="B677" s="71" t="s">
        <v>306</v>
      </c>
      <c r="C677" s="90" t="s">
        <v>1502</v>
      </c>
      <c r="D677" s="94">
        <v>113</v>
      </c>
      <c r="E677" s="94" t="s">
        <v>2526</v>
      </c>
      <c r="F677" s="72" t="s">
        <v>4116</v>
      </c>
      <c r="G677" s="72" t="s">
        <v>3467</v>
      </c>
      <c r="H677" s="84" t="s">
        <v>1189</v>
      </c>
      <c r="I677" s="73">
        <v>1</v>
      </c>
      <c r="J677" s="73">
        <v>1</v>
      </c>
      <c r="K677" s="90" t="s">
        <v>616</v>
      </c>
      <c r="L677" s="90" t="s">
        <v>170</v>
      </c>
      <c r="M677" s="73">
        <v>2012</v>
      </c>
      <c r="N677" s="97" t="s">
        <v>4911</v>
      </c>
      <c r="O677" s="77" t="s">
        <v>2585</v>
      </c>
    </row>
    <row r="678" spans="1:15">
      <c r="A678" s="64">
        <v>675</v>
      </c>
      <c r="B678" s="71" t="s">
        <v>306</v>
      </c>
      <c r="C678" s="90" t="s">
        <v>1127</v>
      </c>
      <c r="D678" s="94" t="s">
        <v>2527</v>
      </c>
      <c r="E678" s="94" t="s">
        <v>2528</v>
      </c>
      <c r="F678" s="72" t="s">
        <v>4117</v>
      </c>
      <c r="G678" s="72" t="s">
        <v>3468</v>
      </c>
      <c r="H678" s="84" t="s">
        <v>1190</v>
      </c>
      <c r="I678" s="73">
        <v>1</v>
      </c>
      <c r="J678" s="73">
        <v>1</v>
      </c>
      <c r="K678" s="90" t="s">
        <v>1191</v>
      </c>
      <c r="L678" s="90" t="s">
        <v>1445</v>
      </c>
      <c r="M678" s="73">
        <v>2012</v>
      </c>
      <c r="N678" s="97" t="s">
        <v>4910</v>
      </c>
      <c r="O678" s="77" t="s">
        <v>2585</v>
      </c>
    </row>
    <row r="679" spans="1:15" ht="25.5">
      <c r="A679" s="64">
        <v>676</v>
      </c>
      <c r="B679" s="71" t="s">
        <v>306</v>
      </c>
      <c r="C679" s="90" t="s">
        <v>1124</v>
      </c>
      <c r="D679" s="94" t="s">
        <v>2529</v>
      </c>
      <c r="E679" s="94" t="s">
        <v>2530</v>
      </c>
      <c r="F679" s="72" t="s">
        <v>4118</v>
      </c>
      <c r="G679" s="72" t="s">
        <v>3469</v>
      </c>
      <c r="H679" s="84" t="s">
        <v>4787</v>
      </c>
      <c r="I679" s="73">
        <v>1</v>
      </c>
      <c r="J679" s="73">
        <v>1</v>
      </c>
      <c r="K679" s="90" t="s">
        <v>1663</v>
      </c>
      <c r="L679" s="90" t="s">
        <v>170</v>
      </c>
      <c r="M679" s="73">
        <v>2012</v>
      </c>
      <c r="N679" s="99" t="s">
        <v>4788</v>
      </c>
      <c r="O679" s="77" t="s">
        <v>2585</v>
      </c>
    </row>
    <row r="680" spans="1:15">
      <c r="A680" s="64">
        <v>677</v>
      </c>
      <c r="B680" s="71" t="s">
        <v>306</v>
      </c>
      <c r="C680" s="90" t="s">
        <v>1323</v>
      </c>
      <c r="D680" s="94" t="s">
        <v>2357</v>
      </c>
      <c r="E680" s="94" t="s">
        <v>2531</v>
      </c>
      <c r="F680" s="72" t="s">
        <v>4119</v>
      </c>
      <c r="G680" s="72" t="s">
        <v>3470</v>
      </c>
      <c r="H680" s="84" t="s">
        <v>1193</v>
      </c>
      <c r="I680" s="73">
        <v>1</v>
      </c>
      <c r="J680" s="73">
        <v>1</v>
      </c>
      <c r="K680" s="90" t="s">
        <v>1194</v>
      </c>
      <c r="L680" s="90" t="s">
        <v>170</v>
      </c>
      <c r="M680" s="73">
        <v>2013</v>
      </c>
      <c r="N680" s="97" t="s">
        <v>4728</v>
      </c>
      <c r="O680" s="77" t="s">
        <v>2585</v>
      </c>
    </row>
    <row r="681" spans="1:15">
      <c r="A681" s="64">
        <v>678</v>
      </c>
      <c r="B681" s="71" t="s">
        <v>306</v>
      </c>
      <c r="C681" s="90" t="s">
        <v>1323</v>
      </c>
      <c r="D681" s="94" t="s">
        <v>2532</v>
      </c>
      <c r="E681" s="94" t="s">
        <v>2533</v>
      </c>
      <c r="F681" s="72" t="s">
        <v>4120</v>
      </c>
      <c r="G681" s="72" t="s">
        <v>3471</v>
      </c>
      <c r="H681" s="84" t="s">
        <v>1195</v>
      </c>
      <c r="I681" s="73">
        <v>1</v>
      </c>
      <c r="J681" s="73">
        <v>1</v>
      </c>
      <c r="K681" s="90" t="s">
        <v>1196</v>
      </c>
      <c r="L681" s="90" t="s">
        <v>1445</v>
      </c>
      <c r="M681" s="73">
        <v>2012</v>
      </c>
      <c r="N681" s="99" t="s">
        <v>1780</v>
      </c>
      <c r="O681" s="77" t="s">
        <v>2585</v>
      </c>
    </row>
    <row r="682" spans="1:15">
      <c r="A682" s="64">
        <v>679</v>
      </c>
      <c r="B682" s="71" t="s">
        <v>306</v>
      </c>
      <c r="C682" s="90" t="s">
        <v>1323</v>
      </c>
      <c r="D682" s="94">
        <v>930</v>
      </c>
      <c r="E682" s="94" t="s">
        <v>2534</v>
      </c>
      <c r="F682" s="72" t="s">
        <v>4121</v>
      </c>
      <c r="G682" s="72" t="s">
        <v>3472</v>
      </c>
      <c r="H682" s="84" t="s">
        <v>1197</v>
      </c>
      <c r="I682" s="73">
        <v>1</v>
      </c>
      <c r="J682" s="73">
        <v>1</v>
      </c>
      <c r="K682" s="90" t="s">
        <v>3175</v>
      </c>
      <c r="L682" s="90" t="s">
        <v>1445</v>
      </c>
      <c r="M682" s="73">
        <v>2012</v>
      </c>
      <c r="N682" s="99" t="s">
        <v>4638</v>
      </c>
      <c r="O682" s="77" t="s">
        <v>2585</v>
      </c>
    </row>
    <row r="683" spans="1:15">
      <c r="A683" s="64">
        <v>680</v>
      </c>
      <c r="B683" s="71" t="s">
        <v>306</v>
      </c>
      <c r="C683" s="90" t="s">
        <v>1550</v>
      </c>
      <c r="D683" s="94" t="s">
        <v>2535</v>
      </c>
      <c r="E683" s="94" t="s">
        <v>2536</v>
      </c>
      <c r="F683" s="72" t="s">
        <v>4122</v>
      </c>
      <c r="G683" s="72" t="s">
        <v>3473</v>
      </c>
      <c r="H683" s="84" t="s">
        <v>1198</v>
      </c>
      <c r="I683" s="73">
        <v>1</v>
      </c>
      <c r="J683" s="73">
        <v>1</v>
      </c>
      <c r="K683" s="90" t="s">
        <v>1199</v>
      </c>
      <c r="L683" s="90" t="s">
        <v>1445</v>
      </c>
      <c r="M683" s="73">
        <v>2012</v>
      </c>
      <c r="N683" s="99" t="s">
        <v>1779</v>
      </c>
      <c r="O683" s="77" t="s">
        <v>2585</v>
      </c>
    </row>
    <row r="684" spans="1:15">
      <c r="A684" s="64">
        <v>681</v>
      </c>
      <c r="B684" s="71" t="s">
        <v>306</v>
      </c>
      <c r="C684" s="90" t="s">
        <v>1603</v>
      </c>
      <c r="D684" s="94" t="s">
        <v>2537</v>
      </c>
      <c r="E684" s="94" t="s">
        <v>2399</v>
      </c>
      <c r="F684" s="72" t="s">
        <v>4123</v>
      </c>
      <c r="G684" s="72" t="s">
        <v>3474</v>
      </c>
      <c r="H684" s="84" t="s">
        <v>4789</v>
      </c>
      <c r="I684" s="73">
        <v>1</v>
      </c>
      <c r="J684" s="73">
        <v>1</v>
      </c>
      <c r="K684" s="90" t="s">
        <v>1201</v>
      </c>
      <c r="L684" s="90" t="s">
        <v>401</v>
      </c>
      <c r="M684" s="73">
        <v>2012</v>
      </c>
      <c r="N684" s="99" t="s">
        <v>4790</v>
      </c>
      <c r="O684" s="77" t="s">
        <v>2585</v>
      </c>
    </row>
    <row r="685" spans="1:15">
      <c r="A685" s="64">
        <v>682</v>
      </c>
      <c r="B685" s="71" t="s">
        <v>306</v>
      </c>
      <c r="C685" s="90" t="s">
        <v>1450</v>
      </c>
      <c r="D685" s="94">
        <v>302.20100000000002</v>
      </c>
      <c r="E685" s="94" t="s">
        <v>2538</v>
      </c>
      <c r="F685" s="72" t="s">
        <v>4124</v>
      </c>
      <c r="G685" s="72" t="s">
        <v>3475</v>
      </c>
      <c r="H685" s="84" t="s">
        <v>4791</v>
      </c>
      <c r="I685" s="73">
        <v>1</v>
      </c>
      <c r="J685" s="73">
        <v>1</v>
      </c>
      <c r="K685" s="90" t="s">
        <v>1203</v>
      </c>
      <c r="L685" s="90" t="s">
        <v>320</v>
      </c>
      <c r="M685" s="73">
        <v>2013</v>
      </c>
      <c r="N685" s="99" t="s">
        <v>4792</v>
      </c>
      <c r="O685" s="77" t="s">
        <v>2585</v>
      </c>
    </row>
    <row r="686" spans="1:15">
      <c r="A686" s="64">
        <v>683</v>
      </c>
      <c r="B686" s="71" t="s">
        <v>1446</v>
      </c>
      <c r="C686" s="90" t="s">
        <v>1258</v>
      </c>
      <c r="D686" s="94" t="s">
        <v>2539</v>
      </c>
      <c r="E686" s="94" t="s">
        <v>2540</v>
      </c>
      <c r="F686" s="72" t="s">
        <v>4125</v>
      </c>
      <c r="G686" s="72" t="s">
        <v>3476</v>
      </c>
      <c r="H686" s="84" t="s">
        <v>4793</v>
      </c>
      <c r="I686" s="73">
        <v>1</v>
      </c>
      <c r="J686" s="73">
        <v>1</v>
      </c>
      <c r="K686" s="90" t="s">
        <v>1664</v>
      </c>
      <c r="L686" s="90" t="s">
        <v>170</v>
      </c>
      <c r="M686" s="73">
        <v>2012</v>
      </c>
      <c r="N686" s="99" t="s">
        <v>4794</v>
      </c>
      <c r="O686" s="77" t="s">
        <v>2585</v>
      </c>
    </row>
    <row r="687" spans="1:15" hidden="1">
      <c r="A687" s="64">
        <v>684</v>
      </c>
      <c r="B687" s="71" t="s">
        <v>306</v>
      </c>
      <c r="C687" s="90" t="s">
        <v>1205</v>
      </c>
      <c r="D687" s="94" t="s">
        <v>2541</v>
      </c>
      <c r="E687" s="94" t="s">
        <v>2542</v>
      </c>
      <c r="F687" s="72" t="s">
        <v>4126</v>
      </c>
      <c r="G687" s="72" t="s">
        <v>3477</v>
      </c>
      <c r="H687" s="84" t="s">
        <v>1206</v>
      </c>
      <c r="I687" s="73">
        <v>1</v>
      </c>
      <c r="J687" s="73">
        <v>1</v>
      </c>
      <c r="K687" s="90" t="s">
        <v>1207</v>
      </c>
      <c r="L687" s="90" t="s">
        <v>310</v>
      </c>
      <c r="M687" s="73">
        <v>2011</v>
      </c>
      <c r="N687" s="97" t="s">
        <v>4676</v>
      </c>
      <c r="O687" s="77" t="s">
        <v>2581</v>
      </c>
    </row>
    <row r="688" spans="1:15" ht="25.5">
      <c r="A688" s="64">
        <v>685</v>
      </c>
      <c r="B688" s="71" t="s">
        <v>306</v>
      </c>
      <c r="C688" s="90" t="s">
        <v>1499</v>
      </c>
      <c r="D688" s="94">
        <v>668.9</v>
      </c>
      <c r="E688" s="94" t="s">
        <v>2543</v>
      </c>
      <c r="F688" s="72" t="s">
        <v>4127</v>
      </c>
      <c r="G688" s="72" t="s">
        <v>3478</v>
      </c>
      <c r="H688" s="84" t="s">
        <v>1667</v>
      </c>
      <c r="I688" s="73">
        <v>1</v>
      </c>
      <c r="J688" s="73">
        <v>1</v>
      </c>
      <c r="K688" s="90" t="s">
        <v>1665</v>
      </c>
      <c r="L688" s="90" t="s">
        <v>451</v>
      </c>
      <c r="M688" s="73">
        <v>2011</v>
      </c>
      <c r="N688" s="99" t="s">
        <v>4677</v>
      </c>
      <c r="O688" s="77" t="s">
        <v>2585</v>
      </c>
    </row>
    <row r="689" spans="1:15">
      <c r="A689" s="64">
        <v>686</v>
      </c>
      <c r="B689" s="71" t="s">
        <v>306</v>
      </c>
      <c r="C689" s="90" t="s">
        <v>1499</v>
      </c>
      <c r="D689" s="94">
        <v>720.28499999999997</v>
      </c>
      <c r="E689" s="94" t="s">
        <v>2544</v>
      </c>
      <c r="F689" s="72" t="s">
        <v>4128</v>
      </c>
      <c r="G689" s="72" t="s">
        <v>3479</v>
      </c>
      <c r="H689" s="84" t="s">
        <v>1208</v>
      </c>
      <c r="I689" s="73">
        <v>1</v>
      </c>
      <c r="J689" s="73">
        <v>1</v>
      </c>
      <c r="K689" s="90" t="s">
        <v>1666</v>
      </c>
      <c r="L689" s="90" t="s">
        <v>451</v>
      </c>
      <c r="M689" s="73">
        <v>2011</v>
      </c>
      <c r="N689" s="99" t="s">
        <v>4639</v>
      </c>
      <c r="O689" s="77" t="s">
        <v>2585</v>
      </c>
    </row>
    <row r="690" spans="1:15" ht="25.5">
      <c r="A690" s="64">
        <v>687</v>
      </c>
      <c r="B690" s="71" t="s">
        <v>306</v>
      </c>
      <c r="C690" s="90" t="s">
        <v>1323</v>
      </c>
      <c r="D690" s="94" t="s">
        <v>4158</v>
      </c>
      <c r="E690" s="94" t="s">
        <v>2545</v>
      </c>
      <c r="F690" s="72" t="s">
        <v>4129</v>
      </c>
      <c r="G690" s="72" t="s">
        <v>3480</v>
      </c>
      <c r="H690" s="84" t="s">
        <v>4795</v>
      </c>
      <c r="I690" s="73">
        <v>1</v>
      </c>
      <c r="J690" s="73">
        <v>1</v>
      </c>
      <c r="K690" s="90" t="s">
        <v>1210</v>
      </c>
      <c r="L690" s="90" t="s">
        <v>170</v>
      </c>
      <c r="M690" s="73">
        <v>2010</v>
      </c>
      <c r="N690" s="99" t="s">
        <v>4796</v>
      </c>
      <c r="O690" s="77" t="s">
        <v>2585</v>
      </c>
    </row>
    <row r="691" spans="1:15">
      <c r="A691" s="64">
        <v>688</v>
      </c>
      <c r="B691" s="71" t="s">
        <v>306</v>
      </c>
      <c r="C691" s="90" t="s">
        <v>1469</v>
      </c>
      <c r="D691" s="94" t="s">
        <v>2546</v>
      </c>
      <c r="E691" s="94" t="s">
        <v>2547</v>
      </c>
      <c r="F691" s="72" t="s">
        <v>4130</v>
      </c>
      <c r="G691" s="72" t="s">
        <v>3481</v>
      </c>
      <c r="H691" s="84" t="s">
        <v>1211</v>
      </c>
      <c r="I691" s="73">
        <v>1</v>
      </c>
      <c r="J691" s="73">
        <v>1</v>
      </c>
      <c r="K691" s="90" t="s">
        <v>1212</v>
      </c>
      <c r="L691" s="90" t="s">
        <v>1445</v>
      </c>
      <c r="M691" s="73">
        <v>2011</v>
      </c>
      <c r="N691" s="97" t="s">
        <v>1778</v>
      </c>
      <c r="O691" s="77" t="s">
        <v>2585</v>
      </c>
    </row>
    <row r="692" spans="1:15">
      <c r="A692" s="64">
        <v>689</v>
      </c>
      <c r="B692" s="71" t="s">
        <v>1446</v>
      </c>
      <c r="C692" s="90" t="s">
        <v>608</v>
      </c>
      <c r="D692" s="94" t="s">
        <v>2548</v>
      </c>
      <c r="E692" s="94" t="s">
        <v>2549</v>
      </c>
      <c r="F692" s="72" t="s">
        <v>4131</v>
      </c>
      <c r="G692" s="72" t="s">
        <v>3482</v>
      </c>
      <c r="H692" s="84" t="s">
        <v>1213</v>
      </c>
      <c r="I692" s="73">
        <v>1</v>
      </c>
      <c r="J692" s="73">
        <v>1</v>
      </c>
      <c r="K692" s="90" t="s">
        <v>1214</v>
      </c>
      <c r="L692" s="90" t="s">
        <v>1117</v>
      </c>
      <c r="M692" s="73">
        <v>2011</v>
      </c>
      <c r="N692" s="97" t="s">
        <v>4675</v>
      </c>
      <c r="O692" s="77" t="s">
        <v>2585</v>
      </c>
    </row>
    <row r="693" spans="1:15" ht="25.5" hidden="1">
      <c r="A693" s="64">
        <v>690</v>
      </c>
      <c r="B693" s="71" t="s">
        <v>1446</v>
      </c>
      <c r="C693" s="90" t="s">
        <v>633</v>
      </c>
      <c r="D693" s="94" t="s">
        <v>2550</v>
      </c>
      <c r="E693" s="94" t="s">
        <v>2551</v>
      </c>
      <c r="F693" s="72" t="s">
        <v>4132</v>
      </c>
      <c r="G693" s="72" t="s">
        <v>3483</v>
      </c>
      <c r="H693" s="84" t="s">
        <v>1215</v>
      </c>
      <c r="I693" s="73">
        <v>1</v>
      </c>
      <c r="J693" s="73">
        <v>1</v>
      </c>
      <c r="K693" s="90" t="s">
        <v>1216</v>
      </c>
      <c r="L693" s="90" t="s">
        <v>305</v>
      </c>
      <c r="M693" s="73">
        <v>2011</v>
      </c>
      <c r="N693" s="97" t="s">
        <v>4674</v>
      </c>
      <c r="O693" s="77" t="s">
        <v>2582</v>
      </c>
    </row>
    <row r="694" spans="1:15" ht="25.5" hidden="1">
      <c r="A694" s="64">
        <v>691</v>
      </c>
      <c r="B694" s="71" t="s">
        <v>306</v>
      </c>
      <c r="C694" s="90" t="s">
        <v>1455</v>
      </c>
      <c r="D694" s="94" t="s">
        <v>2552</v>
      </c>
      <c r="E694" s="94" t="s">
        <v>2553</v>
      </c>
      <c r="F694" s="72" t="s">
        <v>4133</v>
      </c>
      <c r="G694" s="72" t="s">
        <v>3484</v>
      </c>
      <c r="H694" s="84" t="s">
        <v>1217</v>
      </c>
      <c r="I694" s="73">
        <v>1</v>
      </c>
      <c r="J694" s="73">
        <v>1</v>
      </c>
      <c r="K694" s="90" t="s">
        <v>1218</v>
      </c>
      <c r="L694" s="90" t="s">
        <v>783</v>
      </c>
      <c r="M694" s="73">
        <v>2011</v>
      </c>
      <c r="N694" s="97" t="s">
        <v>4673</v>
      </c>
      <c r="O694" s="77" t="s">
        <v>2584</v>
      </c>
    </row>
    <row r="695" spans="1:15" ht="25.5" hidden="1">
      <c r="A695" s="64">
        <v>692</v>
      </c>
      <c r="B695" s="71" t="s">
        <v>306</v>
      </c>
      <c r="C695" s="90" t="s">
        <v>1219</v>
      </c>
      <c r="D695" s="94" t="s">
        <v>2554</v>
      </c>
      <c r="E695" s="94" t="s">
        <v>2555</v>
      </c>
      <c r="F695" s="72" t="s">
        <v>4134</v>
      </c>
      <c r="G695" s="72" t="s">
        <v>3485</v>
      </c>
      <c r="H695" s="84" t="s">
        <v>1220</v>
      </c>
      <c r="I695" s="73">
        <v>1</v>
      </c>
      <c r="J695" s="73">
        <v>1</v>
      </c>
      <c r="K695" s="90" t="s">
        <v>1221</v>
      </c>
      <c r="L695" s="90" t="s">
        <v>783</v>
      </c>
      <c r="M695" s="73">
        <v>2010</v>
      </c>
      <c r="N695" s="97" t="s">
        <v>4672</v>
      </c>
      <c r="O695" s="77" t="s">
        <v>2584</v>
      </c>
    </row>
    <row r="696" spans="1:15" ht="25.5" hidden="1">
      <c r="A696" s="64">
        <v>693</v>
      </c>
      <c r="B696" s="71" t="s">
        <v>306</v>
      </c>
      <c r="C696" s="90" t="s">
        <v>1455</v>
      </c>
      <c r="D696" s="94" t="s">
        <v>2556</v>
      </c>
      <c r="E696" s="94" t="s">
        <v>2557</v>
      </c>
      <c r="F696" s="72" t="s">
        <v>4135</v>
      </c>
      <c r="G696" s="72" t="s">
        <v>3486</v>
      </c>
      <c r="H696" s="84" t="s">
        <v>1222</v>
      </c>
      <c r="I696" s="73">
        <v>1</v>
      </c>
      <c r="J696" s="73">
        <v>1</v>
      </c>
      <c r="K696" s="90" t="s">
        <v>3176</v>
      </c>
      <c r="L696" s="90" t="s">
        <v>783</v>
      </c>
      <c r="M696" s="73">
        <v>2010</v>
      </c>
      <c r="N696" s="97" t="s">
        <v>4671</v>
      </c>
      <c r="O696" s="77" t="s">
        <v>2584</v>
      </c>
    </row>
    <row r="697" spans="1:15" hidden="1">
      <c r="A697" s="64">
        <v>694</v>
      </c>
      <c r="B697" s="71" t="s">
        <v>306</v>
      </c>
      <c r="C697" s="90" t="s">
        <v>1223</v>
      </c>
      <c r="D697" s="94" t="s">
        <v>2558</v>
      </c>
      <c r="E697" s="94" t="s">
        <v>2559</v>
      </c>
      <c r="F697" s="72" t="s">
        <v>4136</v>
      </c>
      <c r="G697" s="72" t="s">
        <v>3487</v>
      </c>
      <c r="H697" s="84" t="s">
        <v>1224</v>
      </c>
      <c r="I697" s="73">
        <v>1</v>
      </c>
      <c r="J697" s="73">
        <v>1</v>
      </c>
      <c r="K697" s="90" t="s">
        <v>3177</v>
      </c>
      <c r="L697" s="90" t="s">
        <v>783</v>
      </c>
      <c r="M697" s="73">
        <v>2010</v>
      </c>
      <c r="N697" s="97" t="s">
        <v>1777</v>
      </c>
      <c r="O697" s="77" t="s">
        <v>2584</v>
      </c>
    </row>
    <row r="698" spans="1:15" ht="25.5" hidden="1">
      <c r="A698" s="64">
        <v>695</v>
      </c>
      <c r="B698" s="71" t="s">
        <v>306</v>
      </c>
      <c r="C698" s="90" t="s">
        <v>239</v>
      </c>
      <c r="D698" s="94" t="s">
        <v>2560</v>
      </c>
      <c r="E698" s="94" t="s">
        <v>2561</v>
      </c>
      <c r="F698" s="72" t="s">
        <v>4137</v>
      </c>
      <c r="G698" s="72" t="s">
        <v>3488</v>
      </c>
      <c r="H698" s="84" t="s">
        <v>1225</v>
      </c>
      <c r="I698" s="73">
        <v>1</v>
      </c>
      <c r="J698" s="73">
        <v>1</v>
      </c>
      <c r="K698" s="90" t="s">
        <v>3178</v>
      </c>
      <c r="L698" s="90" t="s">
        <v>783</v>
      </c>
      <c r="M698" s="73">
        <v>2010</v>
      </c>
      <c r="N698" s="97" t="s">
        <v>4670</v>
      </c>
      <c r="O698" s="77" t="s">
        <v>2584</v>
      </c>
    </row>
    <row r="699" spans="1:15" hidden="1">
      <c r="A699" s="64">
        <v>696</v>
      </c>
      <c r="B699" s="71" t="s">
        <v>306</v>
      </c>
      <c r="C699" s="90" t="s">
        <v>1226</v>
      </c>
      <c r="D699" s="94" t="s">
        <v>2027</v>
      </c>
      <c r="E699" s="94" t="s">
        <v>2562</v>
      </c>
      <c r="F699" s="72" t="s">
        <v>4138</v>
      </c>
      <c r="G699" s="72" t="s">
        <v>3489</v>
      </c>
      <c r="H699" s="84" t="s">
        <v>1227</v>
      </c>
      <c r="I699" s="73">
        <v>1</v>
      </c>
      <c r="J699" s="73">
        <v>1</v>
      </c>
      <c r="K699" s="90" t="s">
        <v>1228</v>
      </c>
      <c r="L699" s="90" t="s">
        <v>276</v>
      </c>
      <c r="M699" s="73">
        <v>2010</v>
      </c>
      <c r="N699" s="97" t="s">
        <v>4669</v>
      </c>
      <c r="O699" s="77" t="s">
        <v>2584</v>
      </c>
    </row>
    <row r="700" spans="1:15" hidden="1">
      <c r="A700" s="64">
        <v>697</v>
      </c>
      <c r="B700" s="71" t="s">
        <v>306</v>
      </c>
      <c r="C700" s="90" t="s">
        <v>1229</v>
      </c>
      <c r="D700" s="94" t="s">
        <v>2563</v>
      </c>
      <c r="E700" s="94" t="s">
        <v>2564</v>
      </c>
      <c r="F700" s="72" t="s">
        <v>4139</v>
      </c>
      <c r="G700" s="72" t="s">
        <v>3490</v>
      </c>
      <c r="H700" s="84" t="s">
        <v>1230</v>
      </c>
      <c r="I700" s="73">
        <v>1</v>
      </c>
      <c r="J700" s="73">
        <v>1</v>
      </c>
      <c r="K700" s="90" t="s">
        <v>3179</v>
      </c>
      <c r="L700" s="90" t="s">
        <v>783</v>
      </c>
      <c r="M700" s="73">
        <v>2010</v>
      </c>
      <c r="N700" s="97" t="s">
        <v>4668</v>
      </c>
      <c r="O700" s="77" t="s">
        <v>2584</v>
      </c>
    </row>
    <row r="701" spans="1:15" hidden="1">
      <c r="A701" s="64">
        <v>698</v>
      </c>
      <c r="B701" s="71" t="s">
        <v>306</v>
      </c>
      <c r="C701" s="90" t="s">
        <v>1231</v>
      </c>
      <c r="D701" s="94" t="s">
        <v>2565</v>
      </c>
      <c r="E701" s="94" t="s">
        <v>2566</v>
      </c>
      <c r="F701" s="72" t="s">
        <v>4140</v>
      </c>
      <c r="G701" s="72" t="s">
        <v>3491</v>
      </c>
      <c r="H701" s="84" t="s">
        <v>1232</v>
      </c>
      <c r="I701" s="73">
        <v>1</v>
      </c>
      <c r="J701" s="73">
        <v>1</v>
      </c>
      <c r="K701" s="90" t="s">
        <v>3180</v>
      </c>
      <c r="L701" s="90" t="s">
        <v>783</v>
      </c>
      <c r="M701" s="73">
        <v>2010</v>
      </c>
      <c r="N701" s="97" t="s">
        <v>4667</v>
      </c>
      <c r="O701" s="77" t="s">
        <v>2584</v>
      </c>
    </row>
    <row r="702" spans="1:15" hidden="1">
      <c r="A702" s="64">
        <v>699</v>
      </c>
      <c r="B702" s="71" t="s">
        <v>306</v>
      </c>
      <c r="C702" s="90" t="s">
        <v>3163</v>
      </c>
      <c r="D702" s="94" t="s">
        <v>2567</v>
      </c>
      <c r="E702" s="94" t="s">
        <v>2568</v>
      </c>
      <c r="F702" s="72" t="s">
        <v>4141</v>
      </c>
      <c r="G702" s="72" t="s">
        <v>3492</v>
      </c>
      <c r="H702" s="84" t="s">
        <v>1233</v>
      </c>
      <c r="I702" s="73">
        <v>1</v>
      </c>
      <c r="J702" s="73">
        <v>1</v>
      </c>
      <c r="K702" s="90" t="s">
        <v>1234</v>
      </c>
      <c r="L702" s="90" t="s">
        <v>783</v>
      </c>
      <c r="M702" s="73">
        <v>2011</v>
      </c>
      <c r="N702" s="97" t="s">
        <v>4666</v>
      </c>
      <c r="O702" s="77" t="s">
        <v>2584</v>
      </c>
    </row>
    <row r="703" spans="1:15" hidden="1">
      <c r="H703" s="91" t="s">
        <v>4616</v>
      </c>
      <c r="I703" s="74">
        <f>SUM(I2:I702)</f>
        <v>759</v>
      </c>
    </row>
    <row r="704" spans="1:15" hidden="1"/>
    <row r="705" hidden="1"/>
    <row r="706" hidden="1"/>
    <row r="707" hidden="1"/>
  </sheetData>
  <autoFilter ref="O1:O707">
    <filterColumn colId="0">
      <filters>
        <filter val="DeGruyter"/>
      </filters>
    </filterColumn>
  </autoFilter>
  <phoneticPr fontId="2" type="noConversion"/>
  <hyperlinks>
    <hyperlink ref="N503" r:id="rId1"/>
    <hyperlink ref="N689" r:id="rId2"/>
    <hyperlink ref="N681" r:id="rId3"/>
    <hyperlink ref="N682" r:id="rId4"/>
    <hyperlink ref="N683" r:id="rId5"/>
    <hyperlink ref="N676" r:id="rId6"/>
    <hyperlink ref="N675" r:id="rId7"/>
    <hyperlink ref="N645" r:id="rId8"/>
    <hyperlink ref="N641" r:id="rId9"/>
    <hyperlink ref="N626" r:id="rId10"/>
    <hyperlink ref="N615" r:id="rId11"/>
    <hyperlink ref="N596" r:id="rId12"/>
    <hyperlink ref="N594" r:id="rId13"/>
    <hyperlink ref="N591" r:id="rId14"/>
    <hyperlink ref="N590" r:id="rId15"/>
    <hyperlink ref="N585" r:id="rId16"/>
    <hyperlink ref="N584" r:id="rId17"/>
    <hyperlink ref="N575" r:id="rId18"/>
    <hyperlink ref="N573" r:id="rId19"/>
    <hyperlink ref="N570" r:id="rId20"/>
    <hyperlink ref="N544" r:id="rId21"/>
    <hyperlink ref="N563" r:id="rId22"/>
    <hyperlink ref="N557" r:id="rId23"/>
    <hyperlink ref="N556" r:id="rId24"/>
    <hyperlink ref="N553" r:id="rId25"/>
    <hyperlink ref="N551" r:id="rId26"/>
    <hyperlink ref="N542" r:id="rId27"/>
    <hyperlink ref="N535" r:id="rId28"/>
    <hyperlink ref="N533" r:id="rId29"/>
    <hyperlink ref="N527" r:id="rId30"/>
    <hyperlink ref="N504" r:id="rId31"/>
    <hyperlink ref="N505" r:id="rId32"/>
    <hyperlink ref="N2" r:id="rId33"/>
    <hyperlink ref="N3" r:id="rId34"/>
    <hyperlink ref="N4" r:id="rId35"/>
    <hyperlink ref="N5" r:id="rId36"/>
    <hyperlink ref="N6" r:id="rId37"/>
    <hyperlink ref="N7" r:id="rId38"/>
    <hyperlink ref="N8" r:id="rId39"/>
    <hyperlink ref="N9" r:id="rId40"/>
    <hyperlink ref="N10" r:id="rId41"/>
    <hyperlink ref="N11" r:id="rId42"/>
    <hyperlink ref="N12" r:id="rId43"/>
    <hyperlink ref="N113" r:id="rId44"/>
    <hyperlink ref="N112" r:id="rId45"/>
    <hyperlink ref="N111" r:id="rId46"/>
    <hyperlink ref="N110" r:id="rId47"/>
    <hyperlink ref="N109" r:id="rId48"/>
    <hyperlink ref="N108" r:id="rId49"/>
    <hyperlink ref="N107" r:id="rId50"/>
    <hyperlink ref="N114" r:id="rId51"/>
    <hyperlink ref="N115" r:id="rId52"/>
    <hyperlink ref="N116" r:id="rId53"/>
    <hyperlink ref="N117" r:id="rId54"/>
    <hyperlink ref="N118" r:id="rId55"/>
    <hyperlink ref="N119" r:id="rId56"/>
    <hyperlink ref="N702" r:id="rId57"/>
    <hyperlink ref="N701" r:id="rId58"/>
    <hyperlink ref="N700" r:id="rId59"/>
    <hyperlink ref="N699" r:id="rId60"/>
    <hyperlink ref="N698" r:id="rId61"/>
    <hyperlink ref="N696" r:id="rId62"/>
    <hyperlink ref="N688" r:id="rId63"/>
    <hyperlink ref="N695" r:id="rId64"/>
    <hyperlink ref="N694" r:id="rId65"/>
    <hyperlink ref="N693" r:id="rId66"/>
    <hyperlink ref="N692" r:id="rId67"/>
    <hyperlink ref="N687" r:id="rId68"/>
    <hyperlink ref="N539" r:id="rId69"/>
    <hyperlink ref="N540" r:id="rId70"/>
    <hyperlink ref="N541" r:id="rId71"/>
    <hyperlink ref="N543" r:id="rId72"/>
    <hyperlink ref="N19" r:id="rId73"/>
    <hyperlink ref="N18" r:id="rId74"/>
    <hyperlink ref="N17" r:id="rId75"/>
    <hyperlink ref="N16" r:id="rId76"/>
    <hyperlink ref="N15" r:id="rId77"/>
    <hyperlink ref="N14" r:id="rId78"/>
    <hyperlink ref="N13" r:id="rId79"/>
    <hyperlink ref="N20" r:id="rId80"/>
    <hyperlink ref="N22" r:id="rId81"/>
    <hyperlink ref="N23" r:id="rId82"/>
    <hyperlink ref="N32" r:id="rId83"/>
    <hyperlink ref="N33" r:id="rId84"/>
    <hyperlink ref="N34" r:id="rId85"/>
    <hyperlink ref="N35" r:id="rId86"/>
    <hyperlink ref="N36" r:id="rId87"/>
    <hyperlink ref="N37" r:id="rId88"/>
    <hyperlink ref="N38" r:id="rId89"/>
    <hyperlink ref="N31" r:id="rId90"/>
    <hyperlink ref="N30" r:id="rId91"/>
    <hyperlink ref="N29" r:id="rId92"/>
    <hyperlink ref="N28" r:id="rId93"/>
    <hyperlink ref="N99" r:id="rId94"/>
    <hyperlink ref="N98" r:id="rId95"/>
    <hyperlink ref="N97" r:id="rId96"/>
    <hyperlink ref="N96" r:id="rId97"/>
    <hyperlink ref="N95" r:id="rId98"/>
    <hyperlink ref="N94" r:id="rId99"/>
    <hyperlink ref="N93" r:id="rId100"/>
    <hyperlink ref="N92" r:id="rId101"/>
    <hyperlink ref="N91" r:id="rId102"/>
    <hyperlink ref="N90" r:id="rId103"/>
    <hyperlink ref="N89" r:id="rId104"/>
    <hyperlink ref="N88" r:id="rId105"/>
    <hyperlink ref="N188" r:id="rId106"/>
    <hyperlink ref="N187" r:id="rId107"/>
    <hyperlink ref="N186" r:id="rId108"/>
    <hyperlink ref="N185" r:id="rId109"/>
    <hyperlink ref="N184" r:id="rId110"/>
    <hyperlink ref="N183" r:id="rId111"/>
    <hyperlink ref="N182" r:id="rId112"/>
    <hyperlink ref="N181" r:id="rId113"/>
    <hyperlink ref="N180" r:id="rId114"/>
    <hyperlink ref="N179" r:id="rId115"/>
    <hyperlink ref="N178" r:id="rId116"/>
    <hyperlink ref="N177" r:id="rId117"/>
    <hyperlink ref="N176" r:id="rId118"/>
    <hyperlink ref="N324" r:id="rId119"/>
    <hyperlink ref="N323" r:id="rId120"/>
    <hyperlink ref="N322" r:id="rId121"/>
    <hyperlink ref="N321" r:id="rId122"/>
    <hyperlink ref="N320" r:id="rId123"/>
    <hyperlink ref="N319" r:id="rId124"/>
    <hyperlink ref="N318" r:id="rId125"/>
    <hyperlink ref="N317" r:id="rId126"/>
    <hyperlink ref="N316" r:id="rId127"/>
    <hyperlink ref="N315" r:id="rId128"/>
    <hyperlink ref="N314" r:id="rId129"/>
    <hyperlink ref="N313" r:id="rId130"/>
    <hyperlink ref="N312" r:id="rId131"/>
    <hyperlink ref="N311" r:id="rId132"/>
    <hyperlink ref="N310" r:id="rId133"/>
    <hyperlink ref="N309" r:id="rId134"/>
    <hyperlink ref="N308" r:id="rId135"/>
    <hyperlink ref="N508" r:id="rId136"/>
    <hyperlink ref="N507" r:id="rId137"/>
    <hyperlink ref="N506" r:id="rId138"/>
    <hyperlink ref="N501" r:id="rId139"/>
    <hyperlink ref="N500" r:id="rId140"/>
    <hyperlink ref="N697" r:id="rId141"/>
    <hyperlink ref="N691" r:id="rId142"/>
    <hyperlink ref="N614" r:id="rId143"/>
    <hyperlink ref="N613" r:id="rId144"/>
    <hyperlink ref="N612" r:id="rId145"/>
    <hyperlink ref="N611" r:id="rId146"/>
    <hyperlink ref="N599" r:id="rId147"/>
    <hyperlink ref="N600" r:id="rId148"/>
    <hyperlink ref="N601" r:id="rId149"/>
    <hyperlink ref="N598" r:id="rId150"/>
    <hyperlink ref="N603" r:id="rId151"/>
    <hyperlink ref="N604" r:id="rId152"/>
    <hyperlink ref="N605" r:id="rId153"/>
    <hyperlink ref="N607" r:id="rId154"/>
    <hyperlink ref="N554" r:id="rId155"/>
    <hyperlink ref="N424" r:id="rId156"/>
    <hyperlink ref="N425" r:id="rId157"/>
    <hyperlink ref="N426" r:id="rId158"/>
    <hyperlink ref="N427" r:id="rId159"/>
    <hyperlink ref="N428" r:id="rId160"/>
    <hyperlink ref="N429" r:id="rId161"/>
    <hyperlink ref="N430" r:id="rId162"/>
    <hyperlink ref="N431" r:id="rId163"/>
    <hyperlink ref="N432" r:id="rId164"/>
    <hyperlink ref="N387" r:id="rId165"/>
    <hyperlink ref="N386" r:id="rId166"/>
    <hyperlink ref="N385" r:id="rId167"/>
    <hyperlink ref="N384" r:id="rId168"/>
    <hyperlink ref="N383" r:id="rId169"/>
    <hyperlink ref="N382" r:id="rId170"/>
    <hyperlink ref="N381" r:id="rId171"/>
    <hyperlink ref="N380" r:id="rId172"/>
    <hyperlink ref="N376" r:id="rId173"/>
    <hyperlink ref="N375" r:id="rId174"/>
    <hyperlink ref="N372" r:id="rId175"/>
    <hyperlink ref="N371" r:id="rId176"/>
    <hyperlink ref="N370" r:id="rId177"/>
    <hyperlink ref="N369" r:id="rId178"/>
    <hyperlink ref="N368" r:id="rId179"/>
    <hyperlink ref="N367" r:id="rId180"/>
    <hyperlink ref="N366" r:id="rId181"/>
    <hyperlink ref="N373" r:id="rId182"/>
    <hyperlink ref="N374" r:id="rId183"/>
    <hyperlink ref="N351" r:id="rId184"/>
    <hyperlink ref="N350" r:id="rId185"/>
    <hyperlink ref="N349" r:id="rId186"/>
    <hyperlink ref="N348" r:id="rId187"/>
    <hyperlink ref="N347" r:id="rId188"/>
    <hyperlink ref="N346" r:id="rId189"/>
    <hyperlink ref="N345" r:id="rId190"/>
    <hyperlink ref="N344" r:id="rId191"/>
    <hyperlink ref="N343" r:id="rId192"/>
    <hyperlink ref="N365" r:id="rId193"/>
    <hyperlink ref="N364" r:id="rId194"/>
    <hyperlink ref="N363" r:id="rId195"/>
    <hyperlink ref="N362" r:id="rId196"/>
    <hyperlink ref="N361" r:id="rId197"/>
    <hyperlink ref="N360" r:id="rId198"/>
    <hyperlink ref="N359" r:id="rId199"/>
    <hyperlink ref="N358" r:id="rId200"/>
    <hyperlink ref="N352" r:id="rId201"/>
    <hyperlink ref="N353" r:id="rId202"/>
    <hyperlink ref="N354" r:id="rId203"/>
    <hyperlink ref="N395" r:id="rId204"/>
    <hyperlink ref="N394" r:id="rId205"/>
    <hyperlink ref="N393" r:id="rId206"/>
    <hyperlink ref="N392" r:id="rId207"/>
    <hyperlink ref="N391" r:id="rId208"/>
    <hyperlink ref="N390" r:id="rId209"/>
    <hyperlink ref="N389" r:id="rId210"/>
    <hyperlink ref="N388" r:id="rId211"/>
    <hyperlink ref="N396" r:id="rId212"/>
    <hyperlink ref="N418" r:id="rId213"/>
    <hyperlink ref="N417" r:id="rId214"/>
    <hyperlink ref="N416" r:id="rId215"/>
    <hyperlink ref="N414" r:id="rId216"/>
    <hyperlink ref="N413" r:id="rId217"/>
    <hyperlink ref="N412" r:id="rId218"/>
    <hyperlink ref="N415" r:id="rId219"/>
    <hyperlink ref="N419" r:id="rId220"/>
    <hyperlink ref="N433" r:id="rId221"/>
    <hyperlink ref="N434" r:id="rId222"/>
    <hyperlink ref="N435" r:id="rId223"/>
    <hyperlink ref="N436" r:id="rId224"/>
    <hyperlink ref="N437" r:id="rId225"/>
    <hyperlink ref="N438" r:id="rId226"/>
    <hyperlink ref="N439" r:id="rId227"/>
    <hyperlink ref="N440" r:id="rId228"/>
    <hyperlink ref="N441" r:id="rId229"/>
    <hyperlink ref="N442" r:id="rId230"/>
    <hyperlink ref="N451" r:id="rId231"/>
    <hyperlink ref="N450" r:id="rId232"/>
    <hyperlink ref="N449" r:id="rId233"/>
    <hyperlink ref="N448" r:id="rId234"/>
    <hyperlink ref="N447" r:id="rId235"/>
    <hyperlink ref="N446" r:id="rId236"/>
    <hyperlink ref="N443" r:id="rId237"/>
    <hyperlink ref="N444" r:id="rId238"/>
    <hyperlink ref="N445" r:id="rId239"/>
    <hyperlink ref="N461" r:id="rId240"/>
    <hyperlink ref="N460" r:id="rId241"/>
    <hyperlink ref="N459" r:id="rId242"/>
    <hyperlink ref="N458" r:id="rId243"/>
    <hyperlink ref="N457" r:id="rId244"/>
    <hyperlink ref="N456" r:id="rId245"/>
    <hyperlink ref="N455" r:id="rId246"/>
    <hyperlink ref="N452" r:id="rId247"/>
    <hyperlink ref="N453" r:id="rId248"/>
    <hyperlink ref="N454" r:id="rId249"/>
    <hyperlink ref="N475" r:id="rId250"/>
    <hyperlink ref="N474" r:id="rId251"/>
    <hyperlink ref="N473" r:id="rId252"/>
    <hyperlink ref="N476" r:id="rId253"/>
    <hyperlink ref="N472" r:id="rId254"/>
    <hyperlink ref="N471" r:id="rId255"/>
    <hyperlink ref="N477" r:id="rId256"/>
    <hyperlink ref="N523" r:id="rId257"/>
    <hyperlink ref="N522" r:id="rId258"/>
    <hyperlink ref="N521" r:id="rId259"/>
    <hyperlink ref="N520" r:id="rId260"/>
    <hyperlink ref="N519" r:id="rId261"/>
    <hyperlink ref="N518" r:id="rId262"/>
    <hyperlink ref="N517" r:id="rId263"/>
    <hyperlink ref="N516" r:id="rId264"/>
    <hyperlink ref="N515" r:id="rId265"/>
    <hyperlink ref="N534" r:id="rId266"/>
    <hyperlink ref="N532" r:id="rId267"/>
    <hyperlink ref="N529" r:id="rId268"/>
    <hyperlink ref="N528" r:id="rId269"/>
    <hyperlink ref="N566" r:id="rId270"/>
    <hyperlink ref="N564" r:id="rId271"/>
    <hyperlink ref="N562" r:id="rId272"/>
    <hyperlink ref="N561" r:id="rId273"/>
    <hyperlink ref="N560" r:id="rId274"/>
    <hyperlink ref="N589" r:id="rId275"/>
    <hyperlink ref="N588" r:id="rId276"/>
    <hyperlink ref="N586" r:id="rId277"/>
    <hyperlink ref="N583" r:id="rId278"/>
    <hyperlink ref="N582" r:id="rId279"/>
    <hyperlink ref="N581" r:id="rId280"/>
    <hyperlink ref="N580" r:id="rId281"/>
    <hyperlink ref="N678" r:id="rId282"/>
    <hyperlink ref="N677" r:id="rId283"/>
    <hyperlink ref="N674" r:id="rId284"/>
    <hyperlink ref="N673" r:id="rId285"/>
    <hyperlink ref="N672" r:id="rId286"/>
    <hyperlink ref="N671" r:id="rId287"/>
    <hyperlink ref="N670" r:id="rId288"/>
    <hyperlink ref="N669" r:id="rId289"/>
    <hyperlink ref="N668" r:id="rId290"/>
    <hyperlink ref="N667" r:id="rId291"/>
    <hyperlink ref="N666" r:id="rId292"/>
    <hyperlink ref="N665" r:id="rId293"/>
    <hyperlink ref="N664" r:id="rId294"/>
    <hyperlink ref="N663" r:id="rId295"/>
    <hyperlink ref="N662" r:id="rId296"/>
    <hyperlink ref="N653" r:id="rId297"/>
    <hyperlink ref="N654" r:id="rId298"/>
    <hyperlink ref="N655" r:id="rId299"/>
    <hyperlink ref="N656" r:id="rId300"/>
    <hyperlink ref="N657" r:id="rId301"/>
    <hyperlink ref="N658" r:id="rId302"/>
    <hyperlink ref="N659" r:id="rId303"/>
    <hyperlink ref="N660" r:id="rId304"/>
    <hyperlink ref="N661" r:id="rId305"/>
    <hyperlink ref="N648" r:id="rId306"/>
    <hyperlink ref="N649" r:id="rId307"/>
    <hyperlink ref="N650" r:id="rId308"/>
    <hyperlink ref="N651" r:id="rId309"/>
    <hyperlink ref="N652" r:id="rId310"/>
    <hyperlink ref="N627" r:id="rId311"/>
    <hyperlink ref="N628" r:id="rId312"/>
    <hyperlink ref="N629" r:id="rId313"/>
    <hyperlink ref="N630" r:id="rId314"/>
    <hyperlink ref="N631" r:id="rId315"/>
    <hyperlink ref="N632" r:id="rId316"/>
    <hyperlink ref="N633" r:id="rId317"/>
    <hyperlink ref="N634" r:id="rId318"/>
    <hyperlink ref="N635" r:id="rId319"/>
    <hyperlink ref="N636" r:id="rId320"/>
    <hyperlink ref="N637" r:id="rId321"/>
    <hyperlink ref="N638" r:id="rId322"/>
    <hyperlink ref="N639" r:id="rId323"/>
    <hyperlink ref="N643" r:id="rId324"/>
    <hyperlink ref="N644" r:id="rId325"/>
    <hyperlink ref="N646" r:id="rId326"/>
    <hyperlink ref="N148" r:id="rId327"/>
    <hyperlink ref="N149" r:id="rId328"/>
    <hyperlink ref="N150" r:id="rId329"/>
    <hyperlink ref="N151" r:id="rId330"/>
    <hyperlink ref="N152" r:id="rId331"/>
    <hyperlink ref="N153" r:id="rId332"/>
    <hyperlink ref="N154" r:id="rId333"/>
    <hyperlink ref="N155" r:id="rId334"/>
    <hyperlink ref="N156" r:id="rId335"/>
    <hyperlink ref="N157" r:id="rId336"/>
    <hyperlink ref="N158" r:id="rId337"/>
    <hyperlink ref="N160" r:id="rId338"/>
    <hyperlink ref="N161" r:id="rId339"/>
    <hyperlink ref="N162" r:id="rId340"/>
    <hyperlink ref="N163" r:id="rId341"/>
    <hyperlink ref="N164" r:id="rId342"/>
    <hyperlink ref="N165" r:id="rId343"/>
    <hyperlink ref="N166" r:id="rId344"/>
    <hyperlink ref="N167" r:id="rId345"/>
    <hyperlink ref="N168" r:id="rId346"/>
    <hyperlink ref="N169" r:id="rId347"/>
    <hyperlink ref="N170" r:id="rId348"/>
    <hyperlink ref="N171" r:id="rId349"/>
    <hyperlink ref="N172" r:id="rId350"/>
    <hyperlink ref="N173" r:id="rId351"/>
    <hyperlink ref="N174" r:id="rId352"/>
    <hyperlink ref="N175" r:id="rId353"/>
    <hyperlink ref="N199" r:id="rId354"/>
    <hyperlink ref="N200" r:id="rId355"/>
    <hyperlink ref="N201" r:id="rId356"/>
    <hyperlink ref="N202" r:id="rId357"/>
    <hyperlink ref="N203" r:id="rId358"/>
    <hyperlink ref="N204" r:id="rId359"/>
    <hyperlink ref="N205" r:id="rId360"/>
    <hyperlink ref="N206" r:id="rId361"/>
    <hyperlink ref="N207" r:id="rId362"/>
    <hyperlink ref="N208" r:id="rId363"/>
    <hyperlink ref="N209" r:id="rId364"/>
    <hyperlink ref="N211" r:id="rId365"/>
    <hyperlink ref="N212" r:id="rId366"/>
    <hyperlink ref="N213" r:id="rId367"/>
    <hyperlink ref="N214" r:id="rId368"/>
    <hyperlink ref="N215" r:id="rId369"/>
    <hyperlink ref="N216" r:id="rId370"/>
    <hyperlink ref="N217" r:id="rId371"/>
    <hyperlink ref="N218" r:id="rId372"/>
    <hyperlink ref="N219" r:id="rId373"/>
    <hyperlink ref="N220" r:id="rId374"/>
    <hyperlink ref="N221" r:id="rId375"/>
    <hyperlink ref="N222" r:id="rId376"/>
    <hyperlink ref="N240" r:id="rId377"/>
    <hyperlink ref="N239" r:id="rId378"/>
    <hyperlink ref="N238" r:id="rId379"/>
    <hyperlink ref="N237" r:id="rId380"/>
    <hyperlink ref="N236" r:id="rId381"/>
    <hyperlink ref="N235" r:id="rId382"/>
    <hyperlink ref="N234" r:id="rId383"/>
    <hyperlink ref="N233" r:id="rId384"/>
    <hyperlink ref="N232" r:id="rId385"/>
    <hyperlink ref="N231" r:id="rId386"/>
    <hyperlink ref="N230" r:id="rId387"/>
    <hyperlink ref="N229" r:id="rId388"/>
    <hyperlink ref="N251" r:id="rId389"/>
    <hyperlink ref="N250" r:id="rId390"/>
    <hyperlink ref="N249" r:id="rId391"/>
    <hyperlink ref="N248" r:id="rId392"/>
    <hyperlink ref="N247" r:id="rId393"/>
    <hyperlink ref="N246" r:id="rId394"/>
    <hyperlink ref="N245" r:id="rId395"/>
    <hyperlink ref="N244" r:id="rId396"/>
    <hyperlink ref="N243" r:id="rId397"/>
    <hyperlink ref="N242" r:id="rId398"/>
    <hyperlink ref="N241" r:id="rId399"/>
    <hyperlink ref="N266" r:id="rId400"/>
    <hyperlink ref="N265" r:id="rId401"/>
    <hyperlink ref="N264" r:id="rId402"/>
    <hyperlink ref="N263" r:id="rId403"/>
    <hyperlink ref="N262" r:id="rId404"/>
    <hyperlink ref="N261" r:id="rId405"/>
    <hyperlink ref="N260" r:id="rId406"/>
    <hyperlink ref="N259" r:id="rId407"/>
    <hyperlink ref="N258" r:id="rId408"/>
    <hyperlink ref="N257" r:id="rId409"/>
    <hyperlink ref="N256" r:id="rId410"/>
    <hyperlink ref="N283" r:id="rId411"/>
    <hyperlink ref="N282" r:id="rId412"/>
    <hyperlink ref="N281" r:id="rId413"/>
    <hyperlink ref="N280" r:id="rId414"/>
    <hyperlink ref="N279" r:id="rId415"/>
    <hyperlink ref="N278" r:id="rId416"/>
    <hyperlink ref="N277" r:id="rId417"/>
    <hyperlink ref="N276" r:id="rId418"/>
    <hyperlink ref="N275" r:id="rId419"/>
    <hyperlink ref="N274" r:id="rId420"/>
    <hyperlink ref="N272" r:id="rId421"/>
    <hyperlink ref="N271" r:id="rId422"/>
    <hyperlink ref="N270" r:id="rId423"/>
    <hyperlink ref="N269" r:id="rId424"/>
    <hyperlink ref="N268" r:id="rId425"/>
    <hyperlink ref="N267" r:id="rId426"/>
    <hyperlink ref="N290" r:id="rId427"/>
    <hyperlink ref="N289" r:id="rId428"/>
    <hyperlink ref="N288" r:id="rId429"/>
    <hyperlink ref="N287" r:id="rId430"/>
    <hyperlink ref="N286" r:id="rId431"/>
    <hyperlink ref="N285" r:id="rId432"/>
    <hyperlink ref="N284" r:id="rId433"/>
    <hyperlink ref="N306" r:id="rId434"/>
    <hyperlink ref="N305" r:id="rId435"/>
    <hyperlink ref="N304" r:id="rId436"/>
    <hyperlink ref="N303" r:id="rId437"/>
    <hyperlink ref="N302" r:id="rId438"/>
    <hyperlink ref="N301" r:id="rId439"/>
    <hyperlink ref="N300" r:id="rId440"/>
    <hyperlink ref="N299" r:id="rId441"/>
    <hyperlink ref="N298" r:id="rId442"/>
    <hyperlink ref="N297" r:id="rId443"/>
    <hyperlink ref="N296" r:id="rId444"/>
    <hyperlink ref="N295" r:id="rId445"/>
    <hyperlink ref="N291" r:id="rId446"/>
    <hyperlink ref="N292" r:id="rId447"/>
    <hyperlink ref="N293" r:id="rId448"/>
    <hyperlink ref="N294" r:id="rId449"/>
    <hyperlink ref="N342" r:id="rId450"/>
    <hyperlink ref="N341" r:id="rId451"/>
    <hyperlink ref="N340" r:id="rId452"/>
    <hyperlink ref="N339" r:id="rId453"/>
    <hyperlink ref="N338" r:id="rId454"/>
    <hyperlink ref="N337" r:id="rId455"/>
    <hyperlink ref="N336" r:id="rId456"/>
    <hyperlink ref="N335" r:id="rId457"/>
    <hyperlink ref="N334" r:id="rId458"/>
    <hyperlink ref="N333" r:id="rId459"/>
    <hyperlink ref="N332" r:id="rId460"/>
    <hyperlink ref="N331" r:id="rId461"/>
    <hyperlink ref="N325" r:id="rId462"/>
    <hyperlink ref="N326" r:id="rId463"/>
    <hyperlink ref="N327" r:id="rId464"/>
    <hyperlink ref="N328" r:id="rId465"/>
    <hyperlink ref="N329" r:id="rId466"/>
    <hyperlink ref="N330" r:id="rId467"/>
    <hyperlink ref="N307" r:id="rId468"/>
    <hyperlink ref="N121" r:id="rId469"/>
    <hyperlink ref="N122" r:id="rId470"/>
    <hyperlink ref="N123" r:id="rId471"/>
    <hyperlink ref="N124" r:id="rId472"/>
    <hyperlink ref="N125" r:id="rId473"/>
    <hyperlink ref="N126" r:id="rId474"/>
    <hyperlink ref="N127" r:id="rId475"/>
    <hyperlink ref="N128" r:id="rId476"/>
    <hyperlink ref="N129" r:id="rId477"/>
    <hyperlink ref="N130" r:id="rId478"/>
    <hyperlink ref="N21" r:id="rId479"/>
    <hyperlink ref="N24" r:id="rId480"/>
    <hyperlink ref="N25" r:id="rId481"/>
    <hyperlink ref="N26" r:id="rId482"/>
    <hyperlink ref="N27" r:id="rId483"/>
    <hyperlink ref="N39" r:id="rId484"/>
    <hyperlink ref="N40" r:id="rId485"/>
    <hyperlink ref="N41" r:id="rId486"/>
    <hyperlink ref="N42" r:id="rId487"/>
    <hyperlink ref="N43" r:id="rId488"/>
    <hyperlink ref="N44" r:id="rId489"/>
    <hyperlink ref="N45" r:id="rId490"/>
    <hyperlink ref="N46" r:id="rId491"/>
    <hyperlink ref="N47" r:id="rId492"/>
    <hyperlink ref="N48" r:id="rId493"/>
    <hyperlink ref="N49" r:id="rId494"/>
    <hyperlink ref="N50" r:id="rId495"/>
    <hyperlink ref="N51" r:id="rId496"/>
    <hyperlink ref="N53" r:id="rId497"/>
    <hyperlink ref="N54" r:id="rId498"/>
    <hyperlink ref="N55" r:id="rId499"/>
    <hyperlink ref="N56" r:id="rId500"/>
    <hyperlink ref="N52" r:id="rId501"/>
    <hyperlink ref="N57" r:id="rId502"/>
    <hyperlink ref="N58" r:id="rId503"/>
    <hyperlink ref="N59" r:id="rId504"/>
    <hyperlink ref="N60" r:id="rId505"/>
    <hyperlink ref="N61" r:id="rId506"/>
    <hyperlink ref="N62" r:id="rId507"/>
    <hyperlink ref="N63" r:id="rId508"/>
    <hyperlink ref="N64" r:id="rId509"/>
    <hyperlink ref="N65" r:id="rId510"/>
    <hyperlink ref="N66" r:id="rId511"/>
    <hyperlink ref="N67" r:id="rId512"/>
    <hyperlink ref="N68" r:id="rId513"/>
    <hyperlink ref="N69" r:id="rId514"/>
    <hyperlink ref="N70" r:id="rId515"/>
    <hyperlink ref="N71" r:id="rId516"/>
    <hyperlink ref="N72" r:id="rId517"/>
    <hyperlink ref="N73" r:id="rId518"/>
    <hyperlink ref="N74" r:id="rId519"/>
    <hyperlink ref="N75" r:id="rId520"/>
    <hyperlink ref="N76" r:id="rId521"/>
    <hyperlink ref="N77" r:id="rId522"/>
    <hyperlink ref="N78" r:id="rId523"/>
    <hyperlink ref="N79" r:id="rId524"/>
    <hyperlink ref="N80" r:id="rId525"/>
    <hyperlink ref="N81" r:id="rId526"/>
    <hyperlink ref="N82" r:id="rId527"/>
    <hyperlink ref="N83" r:id="rId528"/>
    <hyperlink ref="N84" r:id="rId529"/>
    <hyperlink ref="N85" r:id="rId530"/>
    <hyperlink ref="N86" r:id="rId531"/>
    <hyperlink ref="N87" r:id="rId532"/>
    <hyperlink ref="N100" r:id="rId533"/>
    <hyperlink ref="N101" r:id="rId534"/>
    <hyperlink ref="N102" r:id="rId535"/>
    <hyperlink ref="N103" r:id="rId536"/>
    <hyperlink ref="N104" r:id="rId537"/>
    <hyperlink ref="N105" r:id="rId538"/>
    <hyperlink ref="N106" r:id="rId539"/>
    <hyperlink ref="N131" r:id="rId540"/>
    <hyperlink ref="N132" r:id="rId541"/>
    <hyperlink ref="N133" r:id="rId542"/>
    <hyperlink ref="N134" r:id="rId543"/>
    <hyperlink ref="N135" r:id="rId544"/>
    <hyperlink ref="N136" r:id="rId545"/>
    <hyperlink ref="N137" r:id="rId546"/>
    <hyperlink ref="N138" r:id="rId547"/>
    <hyperlink ref="N139" r:id="rId548"/>
    <hyperlink ref="N140" r:id="rId549"/>
    <hyperlink ref="N141" r:id="rId550"/>
    <hyperlink ref="N142" r:id="rId551"/>
    <hyperlink ref="N143" r:id="rId552"/>
    <hyperlink ref="N144" r:id="rId553"/>
    <hyperlink ref="N145" r:id="rId554"/>
    <hyperlink ref="N146" r:id="rId555"/>
    <hyperlink ref="N147" r:id="rId556"/>
    <hyperlink ref="N159" r:id="rId557"/>
    <hyperlink ref="N189" r:id="rId558"/>
    <hyperlink ref="N190" r:id="rId559"/>
    <hyperlink ref="N191" r:id="rId560"/>
    <hyperlink ref="N192" r:id="rId561"/>
    <hyperlink ref="N193" r:id="rId562"/>
    <hyperlink ref="N194" r:id="rId563"/>
    <hyperlink ref="N195" r:id="rId564"/>
    <hyperlink ref="N196" r:id="rId565"/>
    <hyperlink ref="N197" r:id="rId566"/>
    <hyperlink ref="N198" r:id="rId567"/>
    <hyperlink ref="N223" r:id="rId568"/>
    <hyperlink ref="N224" r:id="rId569"/>
    <hyperlink ref="N225" r:id="rId570"/>
    <hyperlink ref="N226" r:id="rId571"/>
    <hyperlink ref="N227" r:id="rId572"/>
    <hyperlink ref="N228" r:id="rId573"/>
    <hyperlink ref="N273" r:id="rId574"/>
    <hyperlink ref="N355" r:id="rId575"/>
    <hyperlink ref="N357" r:id="rId576"/>
    <hyperlink ref="N356" r:id="rId577"/>
    <hyperlink ref="N377" r:id="rId578"/>
    <hyperlink ref="N378" r:id="rId579"/>
    <hyperlink ref="N379" r:id="rId580"/>
    <hyperlink ref="N397" r:id="rId581"/>
    <hyperlink ref="N398" r:id="rId582"/>
    <hyperlink ref="N399" r:id="rId583"/>
    <hyperlink ref="N400" r:id="rId584"/>
    <hyperlink ref="N401" r:id="rId585"/>
    <hyperlink ref="N402" r:id="rId586"/>
    <hyperlink ref="N403" r:id="rId587"/>
    <hyperlink ref="N404" r:id="rId588"/>
    <hyperlink ref="N550" r:id="rId589"/>
    <hyperlink ref="N549" r:id="rId590"/>
    <hyperlink ref="N406" r:id="rId591"/>
    <hyperlink ref="N407" r:id="rId592"/>
    <hyperlink ref="N408" r:id="rId593"/>
    <hyperlink ref="N409" r:id="rId594"/>
    <hyperlink ref="N410" r:id="rId595"/>
    <hyperlink ref="N411" r:id="rId596"/>
    <hyperlink ref="N405" r:id="rId597"/>
    <hyperlink ref="N499" r:id="rId598"/>
    <hyperlink ref="N498" r:id="rId599"/>
    <hyperlink ref="N497" r:id="rId600"/>
    <hyperlink ref="N502" r:id="rId601"/>
    <hyperlink ref="N496" r:id="rId602"/>
    <hyperlink ref="N495" r:id="rId603"/>
    <hyperlink ref="N494" r:id="rId604"/>
    <hyperlink ref="N493" r:id="rId605"/>
    <hyperlink ref="N492" r:id="rId606"/>
    <hyperlink ref="N491" r:id="rId607"/>
    <hyperlink ref="N490" r:id="rId608"/>
    <hyperlink ref="N478" r:id="rId609"/>
    <hyperlink ref="N479" r:id="rId610"/>
    <hyperlink ref="N480" r:id="rId611"/>
    <hyperlink ref="N481" r:id="rId612"/>
    <hyperlink ref="N482" r:id="rId613"/>
    <hyperlink ref="N483" r:id="rId614"/>
    <hyperlink ref="N484" r:id="rId615"/>
    <hyperlink ref="N485" r:id="rId616"/>
    <hyperlink ref="N486" r:id="rId617"/>
    <hyperlink ref="N487" r:id="rId618"/>
    <hyperlink ref="N488" r:id="rId619"/>
    <hyperlink ref="N489" r:id="rId620"/>
    <hyperlink ref="N462" r:id="rId621"/>
    <hyperlink ref="N463" r:id="rId622"/>
    <hyperlink ref="N464" r:id="rId623"/>
    <hyperlink ref="N465" r:id="rId624"/>
    <hyperlink ref="N466" r:id="rId625"/>
    <hyperlink ref="N467" r:id="rId626"/>
    <hyperlink ref="N468" r:id="rId627"/>
    <hyperlink ref="N469" r:id="rId628"/>
    <hyperlink ref="N470" r:id="rId629"/>
    <hyperlink ref="N421" r:id="rId630"/>
    <hyperlink ref="N422" r:id="rId631"/>
    <hyperlink ref="N423" r:id="rId632"/>
    <hyperlink ref="N420" r:id="rId633"/>
    <hyperlink ref="N252" r:id="rId634"/>
    <hyperlink ref="N253" r:id="rId635"/>
    <hyperlink ref="N254" r:id="rId636"/>
    <hyperlink ref="N255" r:id="rId637"/>
    <hyperlink ref="N210" r:id="rId638"/>
    <hyperlink ref="N120" r:id="rId639"/>
    <hyperlink ref="N514" r:id="rId640"/>
    <hyperlink ref="N513" r:id="rId641"/>
    <hyperlink ref="N512" r:id="rId642"/>
    <hyperlink ref="N511" r:id="rId643"/>
    <hyperlink ref="N510" r:id="rId644"/>
    <hyperlink ref="N524" r:id="rId645"/>
    <hyperlink ref="N536" r:id="rId646"/>
    <hyperlink ref="N545" r:id="rId647"/>
    <hyperlink ref="N565" r:id="rId648"/>
    <hyperlink ref="N568" r:id="rId649"/>
    <hyperlink ref="N569" r:id="rId650"/>
    <hyperlink ref="N571" r:id="rId651"/>
    <hyperlink ref="N572" r:id="rId652"/>
    <hyperlink ref="N574" r:id="rId653"/>
    <hyperlink ref="N576" r:id="rId654"/>
    <hyperlink ref="N578" r:id="rId655"/>
    <hyperlink ref="N587" r:id="rId656"/>
    <hyperlink ref="N593" r:id="rId657"/>
    <hyperlink ref="N619" r:id="rId658"/>
    <hyperlink ref="N621" r:id="rId659"/>
    <hyperlink ref="N622" r:id="rId660"/>
    <hyperlink ref="N623" r:id="rId661"/>
    <hyperlink ref="N624" r:id="rId662"/>
    <hyperlink ref="N680" r:id="rId663"/>
    <hyperlink ref="N577" r:id="rId664"/>
    <hyperlink ref="N509" r:id="rId665"/>
    <hyperlink ref="N525" r:id="rId666"/>
    <hyperlink ref="N526" r:id="rId667"/>
    <hyperlink ref="N530" r:id="rId668"/>
    <hyperlink ref="N531" r:id="rId669"/>
    <hyperlink ref="N537" r:id="rId670"/>
    <hyperlink ref="N538" r:id="rId671"/>
    <hyperlink ref="N546" r:id="rId672"/>
    <hyperlink ref="N547" r:id="rId673"/>
    <hyperlink ref="N548" r:id="rId674"/>
    <hyperlink ref="N552" r:id="rId675"/>
    <hyperlink ref="N558" r:id="rId676"/>
    <hyperlink ref="N559" r:id="rId677"/>
    <hyperlink ref="N567" r:id="rId678"/>
    <hyperlink ref="N579" r:id="rId679"/>
    <hyperlink ref="N592" r:id="rId680"/>
    <hyperlink ref="N595" r:id="rId681"/>
    <hyperlink ref="N597" r:id="rId682"/>
    <hyperlink ref="N602" r:id="rId683"/>
    <hyperlink ref="N606" r:id="rId684"/>
    <hyperlink ref="N608" r:id="rId685"/>
    <hyperlink ref="N609" r:id="rId686"/>
    <hyperlink ref="N610" r:id="rId687"/>
    <hyperlink ref="N625" r:id="rId688"/>
    <hyperlink ref="N640" r:id="rId689"/>
    <hyperlink ref="N642" r:id="rId690"/>
    <hyperlink ref="N647" r:id="rId691"/>
    <hyperlink ref="N679" r:id="rId692"/>
    <hyperlink ref="N684" r:id="rId693"/>
    <hyperlink ref="N685" r:id="rId694"/>
    <hyperlink ref="N686" r:id="rId695"/>
    <hyperlink ref="N690" r:id="rId696"/>
    <hyperlink ref="N555" r:id="rId697"/>
    <hyperlink ref="N617" r:id="rId698"/>
    <hyperlink ref="N618" r:id="rId699"/>
    <hyperlink ref="N616" r:id="rId700" display="http://www.degruyter.com/search?f_0=isbnissn&amp;q_0=9783110296600&amp;searchTitles=true"/>
  </hyperlinks>
  <pageMargins left="0.23622047244094491" right="0.23622047244094491" top="0.55118110236220474" bottom="0.55118110236220474" header="0.31496062992125984" footer="0.31496062992125984"/>
  <pageSetup paperSize="9" orientation="landscape" r:id="rId701"/>
  <headerFooter>
    <oddHeader>&amp;L附件二：電子書清單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702種762冊 (扣除3筆無法供貨，實際為699種759冊)</vt:lpstr>
      <vt:lpstr>699種759冊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Valued Acer Customer</cp:lastModifiedBy>
  <cp:lastPrinted>2020-06-24T02:40:41Z</cp:lastPrinted>
  <dcterms:created xsi:type="dcterms:W3CDTF">2014-07-17T00:51:48Z</dcterms:created>
  <dcterms:modified xsi:type="dcterms:W3CDTF">2020-09-16T06:18:25Z</dcterms:modified>
</cp:coreProperties>
</file>